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045" windowHeight="7710" activeTab="0"/>
  </bookViews>
  <sheets>
    <sheet name="дод.2 " sheetId="1" r:id="rId1"/>
  </sheets>
  <definedNames>
    <definedName name="_xlfn.AGGREGATE" hidden="1">#NAME?</definedName>
    <definedName name="Excel_BuiltIn_Print_Area_2">#REF!</definedName>
    <definedName name="Excel_BuiltIn_Print_Area_4">#REF!</definedName>
    <definedName name="_xlnm.Print_Titles" localSheetId="0">'дод.2 '!$7:$11</definedName>
    <definedName name="_xlnm.Print_Area" localSheetId="0">'дод.2 '!$A$1:$P$83</definedName>
  </definedNames>
  <calcPr fullCalcOnLoad="1"/>
</workbook>
</file>

<file path=xl/sharedStrings.xml><?xml version="1.0" encoding="utf-8"?>
<sst xmlns="http://schemas.openxmlformats.org/spreadsheetml/2006/main" count="193" uniqueCount="167">
  <si>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</si>
  <si>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</si>
  <si>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</si>
  <si>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</si>
  <si>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</si>
  <si>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</si>
  <si>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</si>
  <si>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</si>
  <si>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0111</t>
  </si>
  <si>
    <t>Сільський голова</t>
  </si>
  <si>
    <t>0910</t>
  </si>
  <si>
    <t>0620</t>
  </si>
  <si>
    <t>0828</t>
  </si>
  <si>
    <t>Резервний фонд</t>
  </si>
  <si>
    <t>0133</t>
  </si>
  <si>
    <t>___________________</t>
  </si>
  <si>
    <t>1040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</si>
  <si>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</si>
  <si>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</si>
  <si>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</si>
  <si>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</si>
  <si>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0180</t>
  </si>
  <si>
    <t>Забезпечення діяльності бібліотек</t>
  </si>
  <si>
    <t>4030</t>
  </si>
  <si>
    <t>0824</t>
  </si>
  <si>
    <t>4060</t>
  </si>
  <si>
    <t>Забезпечення діяльності палаців i будинків культури, клубів, центрів дозвілля та iнших клубних закладів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</si>
  <si>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</si>
  <si>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</si>
  <si>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1020</t>
  </si>
  <si>
    <t>0921</t>
  </si>
  <si>
    <t>у тому числі субвенція з державного бюджету</t>
  </si>
  <si>
    <t>0200000</t>
  </si>
  <si>
    <t>0210000</t>
  </si>
  <si>
    <t>0210150</t>
  </si>
  <si>
    <t>0211020</t>
  </si>
  <si>
    <t>0211010</t>
  </si>
  <si>
    <t>0829</t>
  </si>
  <si>
    <t>0219410</t>
  </si>
  <si>
    <t>Надання дошкільної освіти</t>
  </si>
  <si>
    <t>Організація благоустрою населених пунктів</t>
  </si>
  <si>
    <t>0216030</t>
  </si>
  <si>
    <t>0218700</t>
  </si>
  <si>
    <t>0219150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</si>
  <si>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</si>
  <si>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Інші субвенції з місцевого бюджету </t>
  </si>
  <si>
    <t>0214030</t>
  </si>
  <si>
    <t>0214060</t>
  </si>
  <si>
    <t>0214081</t>
  </si>
  <si>
    <t>Виконавчій комітет сільської ради</t>
  </si>
  <si>
    <t>в тому числі з державного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</si>
  <si>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</si>
  <si>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</si>
  <si>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4080</t>
  </si>
  <si>
    <t xml:space="preserve">Інші заклади та заходи в галузі культури і мистецтва </t>
  </si>
  <si>
    <t>0213140</t>
  </si>
  <si>
    <t>0219770</t>
  </si>
  <si>
    <t>Ю.МАРТИНЕНКО</t>
  </si>
  <si>
    <t>0214080</t>
  </si>
  <si>
    <t>4081</t>
  </si>
  <si>
    <t>Забезпечення діяльності інших закладів культури і мистецтва</t>
  </si>
  <si>
    <t>6013</t>
  </si>
  <si>
    <t>7130</t>
  </si>
  <si>
    <t>7461</t>
  </si>
  <si>
    <t>0216013</t>
  </si>
  <si>
    <t>0217130</t>
  </si>
  <si>
    <t>0217461</t>
  </si>
  <si>
    <t>0421</t>
  </si>
  <si>
    <t>Здійснення заходів із землеустрою</t>
  </si>
  <si>
    <t>0456</t>
  </si>
  <si>
    <t>Утримання та розвиток автомобільних доріг та дорожньої інфраструктури за рахунок коштів місцевого бюджети</t>
  </si>
  <si>
    <t>7460</t>
  </si>
  <si>
    <t xml:space="preserve">Утримання та розвиток автомобільних доріг та дорожньої інфраструктури </t>
  </si>
  <si>
    <t>0217460</t>
  </si>
  <si>
    <t>0216010</t>
  </si>
  <si>
    <t>6010</t>
  </si>
  <si>
    <t>Утримання  та ефективна експлуатація об'єктів житлово-комунального господарства</t>
  </si>
  <si>
    <t>Забезпечення діяльності водопровідно-каналізаційного господарства</t>
  </si>
  <si>
    <t>9800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</si>
  <si>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</si>
  <si>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</si>
  <si>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Природоохоронні заходи за рахунок цільових фондів</t>
  </si>
  <si>
    <t>8340</t>
  </si>
  <si>
    <t>0218340</t>
  </si>
  <si>
    <t>0540</t>
  </si>
  <si>
    <t>3210</t>
  </si>
  <si>
    <t>Організація та проведення громадських робіт</t>
  </si>
  <si>
    <t>1050</t>
  </si>
  <si>
    <t>4082</t>
  </si>
  <si>
    <t>Інші заходи в галузі культури і мистецтва</t>
  </si>
  <si>
    <t>0213210</t>
  </si>
  <si>
    <t>3242</t>
  </si>
  <si>
    <t>0213242</t>
  </si>
  <si>
    <t>Інші заходи у сфері соціального захисту і соціального
забезпечення</t>
  </si>
  <si>
    <t>1090</t>
  </si>
  <si>
    <t>0219730</t>
  </si>
  <si>
    <t>9730</t>
  </si>
  <si>
    <t>0214082</t>
  </si>
  <si>
    <t>0211162</t>
  </si>
  <si>
    <t>1162</t>
  </si>
  <si>
    <t>Інші програми та заходи у сфері освіти</t>
  </si>
  <si>
    <t>0990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</si>
  <si>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</si>
  <si>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</si>
  <si>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0219310</t>
  </si>
  <si>
    <t>0217360</t>
  </si>
  <si>
    <t>7360</t>
  </si>
  <si>
    <t>Виконання інвестиційних проектів</t>
  </si>
  <si>
    <t>0217362</t>
  </si>
  <si>
    <t>7362</t>
  </si>
  <si>
    <t>0490</t>
  </si>
  <si>
    <t>3241</t>
  </si>
  <si>
    <t>Забезпечення діяльності інших закладів у сфері соціального захисту і соціального забезпечення</t>
  </si>
  <si>
    <t>0213241</t>
  </si>
  <si>
    <t>0217330</t>
  </si>
  <si>
    <t>7330</t>
  </si>
  <si>
    <t>0443</t>
  </si>
  <si>
    <t>Будівництво інших об'єктів соціальної та виробничої інфраструктури комунальної власності</t>
  </si>
  <si>
    <t>0217690</t>
  </si>
  <si>
    <t>7690</t>
  </si>
  <si>
    <t>0217693</t>
  </si>
  <si>
    <t>7693</t>
  </si>
  <si>
    <t>Інші заходи, пов'язані з економічною діяльністю</t>
  </si>
  <si>
    <t>Інша економічна діяльність</t>
  </si>
  <si>
    <t>0215060</t>
  </si>
  <si>
    <t>0215061</t>
  </si>
  <si>
    <t>5060</t>
  </si>
  <si>
    <t>5061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</si>
  <si>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</si>
  <si>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</si>
  <si>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</si>
  <si>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</si>
  <si>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</si>
  <si>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</si>
  <si>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0218110</t>
  </si>
  <si>
    <t>7680</t>
  </si>
  <si>
    <t>Членські внески до асоціацій органів місцевого самоврядування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</si>
  <si>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</si>
  <si>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</si>
  <si>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</si>
  <si>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>у тому числі бюджет розвитку</t>
  </si>
  <si>
    <t>0217363</t>
  </si>
  <si>
    <t>Усього видатків по сільському бюджету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</si>
  <si>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</si>
  <si>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</si>
  <si>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</si>
  <si>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0217680</t>
  </si>
  <si>
    <t>Додаток  3</t>
  </si>
  <si>
    <t>0217350</t>
  </si>
  <si>
    <t>7350</t>
  </si>
  <si>
    <t>Розроблення схем планування та забудови територій (містобудівної документації)</t>
  </si>
  <si>
    <t>0218220</t>
  </si>
  <si>
    <t>8220</t>
  </si>
  <si>
    <t>Заходи та роботи з мобілізаційної підготовки місцевого значення</t>
  </si>
  <si>
    <t>0380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</si>
  <si>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
пунктах</t>
  </si>
  <si>
    <t>(код бюджету)</t>
  </si>
  <si>
    <t xml:space="preserve">Розподіл видатків сільського бюджету  на 2020 рік по Раївській сільській раді
</t>
  </si>
  <si>
    <t>Виконання інвестиційних проектів в рамках підтримки розвитку об"єднаних територіальних громад</t>
  </si>
  <si>
    <t>04546000000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</si>
  <si>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</si>
  <si>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0213111</t>
  </si>
  <si>
    <t>3111</t>
  </si>
  <si>
    <t>Утримання закладів, що надають соціальні послуги дітям, які опинились у складних життєвих обставинах</t>
  </si>
  <si>
    <t>Інші дотації з місцевого бюджету</t>
  </si>
  <si>
    <t>до рішення сільської ради</t>
  </si>
  <si>
    <t xml:space="preserve">22.05.2020  №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</si>
</sst>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* #,##0;* \-#,##0;* &quot;-&quot;;@"/>
    <numFmt numFmtId="167" formatCode="* #,##0.00;* \-#,##0.00;* &quot;-&quot;??;@"/>
    <numFmt numFmtId="168" formatCode="* _-#,##0&quot;р.&quot;;* \-#,##0&quot;р.&quot;;* _-&quot;-&quot;&quot;р.&quot;;@"/>
    <numFmt numFmtId="169" formatCode="* _-#,##0.00&quot;р.&quot;;* \-#,##0.00&quot;р.&quot;;* _-&quot;-&quot;??&quot;р.&quot;;@"/>
    <numFmt numFmtId="170" formatCode="#,##0.0"/>
  </numFmts>
  <fonts count="6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sz val="11"/>
      <name val="Times New Roman Cyr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4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5" fillId="26" borderId="1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69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6" fillId="13" borderId="0" applyNumberFormat="0" applyBorder="0" applyAlignment="0" applyProtection="0"/>
    <xf numFmtId="0" fontId="23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8" fillId="26" borderId="0" xfId="0" applyNumberFormat="1" applyFont="1" applyFill="1" applyAlignment="1" applyProtection="1">
      <alignment/>
      <protection/>
    </xf>
    <xf numFmtId="0" fontId="28" fillId="26" borderId="0" xfId="0" applyFont="1" applyFill="1" applyAlignment="1">
      <alignment/>
    </xf>
    <xf numFmtId="0" fontId="0" fillId="26" borderId="0" xfId="0" applyNumberFormat="1" applyFont="1" applyFill="1" applyAlignment="1" applyProtection="1">
      <alignment/>
      <protection/>
    </xf>
    <xf numFmtId="0" fontId="4" fillId="26" borderId="0" xfId="0" applyNumberFormat="1" applyFont="1" applyFill="1" applyAlignment="1" applyProtection="1">
      <alignment horizontal="center" vertical="center" wrapText="1"/>
      <protection/>
    </xf>
    <xf numFmtId="3" fontId="31" fillId="26" borderId="0" xfId="0" applyNumberFormat="1" applyFont="1" applyFill="1" applyAlignment="1" applyProtection="1">
      <alignment horizontal="center" vertical="center" wrapText="1"/>
      <protection/>
    </xf>
    <xf numFmtId="3" fontId="28" fillId="26" borderId="0" xfId="0" applyNumberFormat="1" applyFont="1" applyFill="1" applyAlignment="1" applyProtection="1">
      <alignment horizontal="center" vertical="center" wrapText="1"/>
      <protection/>
    </xf>
    <xf numFmtId="3" fontId="4" fillId="26" borderId="0" xfId="0" applyNumberFormat="1" applyFont="1" applyFill="1" applyAlignment="1" applyProtection="1">
      <alignment horizontal="center" vertical="center" wrapText="1"/>
      <protection/>
    </xf>
    <xf numFmtId="0" fontId="0" fillId="26" borderId="0" xfId="0" applyFont="1" applyFill="1" applyAlignment="1">
      <alignment/>
    </xf>
    <xf numFmtId="0" fontId="0" fillId="26" borderId="12" xfId="0" applyFont="1" applyFill="1" applyBorder="1" applyAlignment="1">
      <alignment horizontal="center"/>
    </xf>
    <xf numFmtId="0" fontId="6" fillId="26" borderId="12" xfId="0" applyNumberFormat="1" applyFont="1" applyFill="1" applyBorder="1" applyAlignment="1" applyProtection="1">
      <alignment horizontal="center" vertical="top"/>
      <protection/>
    </xf>
    <xf numFmtId="0" fontId="6" fillId="26" borderId="0" xfId="0" applyNumberFormat="1" applyFont="1" applyFill="1" applyAlignment="1" applyProtection="1">
      <alignment horizontal="center"/>
      <protection/>
    </xf>
    <xf numFmtId="0" fontId="0" fillId="26" borderId="0" xfId="0" applyFont="1" applyFill="1" applyAlignment="1">
      <alignment horizontal="center"/>
    </xf>
    <xf numFmtId="49" fontId="29" fillId="26" borderId="13" xfId="105" applyNumberFormat="1" applyFont="1" applyFill="1" applyBorder="1" applyAlignment="1">
      <alignment horizontal="center" vertical="top" wrapText="1"/>
      <protection/>
    </xf>
    <xf numFmtId="49" fontId="22" fillId="26" borderId="14" xfId="0" applyNumberFormat="1" applyFont="1" applyFill="1" applyBorder="1" applyAlignment="1" applyProtection="1">
      <alignment horizontal="center" vertical="top" wrapText="1"/>
      <protection/>
    </xf>
    <xf numFmtId="49" fontId="28" fillId="26" borderId="13" xfId="0" applyNumberFormat="1" applyFont="1" applyFill="1" applyBorder="1" applyAlignment="1" applyProtection="1">
      <alignment horizontal="center" vertical="top" wrapText="1"/>
      <protection/>
    </xf>
    <xf numFmtId="0" fontId="21" fillId="26" borderId="13" xfId="105" applyFont="1" applyFill="1" applyBorder="1" applyAlignment="1">
      <alignment horizontal="center" vertical="center" wrapText="1"/>
      <protection/>
    </xf>
    <xf numFmtId="4" fontId="6" fillId="26" borderId="13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Border="1" applyAlignment="1" applyProtection="1">
      <alignment horizontal="center" vertical="center" wrapText="1"/>
      <protection/>
    </xf>
    <xf numFmtId="49" fontId="22" fillId="26" borderId="13" xfId="105" applyNumberFormat="1" applyFont="1" applyFill="1" applyBorder="1" applyAlignment="1">
      <alignment horizontal="center" vertical="top" wrapText="1"/>
      <protection/>
    </xf>
    <xf numFmtId="4" fontId="38" fillId="26" borderId="13" xfId="95" applyNumberFormat="1" applyFont="1" applyFill="1" applyBorder="1">
      <alignment vertical="top"/>
      <protection/>
    </xf>
    <xf numFmtId="0" fontId="21" fillId="26" borderId="0" xfId="0" applyFont="1" applyFill="1" applyAlignment="1">
      <alignment/>
    </xf>
    <xf numFmtId="49" fontId="30" fillId="26" borderId="13" xfId="105" applyNumberFormat="1" applyFont="1" applyFill="1" applyBorder="1" applyAlignment="1">
      <alignment horizontal="center" vertical="top" wrapText="1"/>
      <protection/>
    </xf>
    <xf numFmtId="49" fontId="42" fillId="26" borderId="13" xfId="0" applyNumberFormat="1" applyFont="1" applyFill="1" applyBorder="1" applyAlignment="1">
      <alignment horizontal="center" vertical="top" wrapText="1"/>
    </xf>
    <xf numFmtId="0" fontId="42" fillId="26" borderId="13" xfId="0" applyFont="1" applyFill="1" applyBorder="1" applyAlignment="1">
      <alignment vertical="top" wrapText="1"/>
    </xf>
    <xf numFmtId="4" fontId="37" fillId="26" borderId="13" xfId="95" applyNumberFormat="1" applyFont="1" applyFill="1" applyBorder="1">
      <alignment vertical="top"/>
      <protection/>
    </xf>
    <xf numFmtId="3" fontId="49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0" fontId="30" fillId="26" borderId="13" xfId="0" applyFont="1" applyFill="1" applyBorder="1" applyAlignment="1">
      <alignment wrapText="1"/>
    </xf>
    <xf numFmtId="4" fontId="45" fillId="26" borderId="13" xfId="95" applyNumberFormat="1" applyFont="1" applyFill="1" applyBorder="1">
      <alignment vertical="top"/>
      <protection/>
    </xf>
    <xf numFmtId="4" fontId="21" fillId="26" borderId="0" xfId="0" applyNumberFormat="1" applyFont="1" applyFill="1" applyAlignment="1">
      <alignment/>
    </xf>
    <xf numFmtId="4" fontId="31" fillId="26" borderId="13" xfId="95" applyNumberFormat="1" applyFont="1" applyFill="1" applyBorder="1">
      <alignment vertical="top"/>
      <protection/>
    </xf>
    <xf numFmtId="0" fontId="42" fillId="26" borderId="13" xfId="0" applyFont="1" applyFill="1" applyBorder="1" applyAlignment="1">
      <alignment vertical="top" wrapText="1"/>
    </xf>
    <xf numFmtId="0" fontId="50" fillId="26" borderId="0" xfId="0" applyFont="1" applyFill="1" applyAlignment="1">
      <alignment/>
    </xf>
    <xf numFmtId="3" fontId="21" fillId="26" borderId="0" xfId="0" applyNumberFormat="1" applyFont="1" applyFill="1" applyAlignment="1">
      <alignment/>
    </xf>
    <xf numFmtId="49" fontId="42" fillId="26" borderId="13" xfId="0" applyNumberFormat="1" applyFont="1" applyFill="1" applyBorder="1" applyAlignment="1">
      <alignment horizontal="center" vertical="top" wrapText="1"/>
    </xf>
    <xf numFmtId="3" fontId="0" fillId="26" borderId="0" xfId="0" applyNumberFormat="1" applyFont="1" applyFill="1" applyAlignment="1">
      <alignment/>
    </xf>
    <xf numFmtId="0" fontId="30" fillId="26" borderId="0" xfId="0" applyFont="1" applyFill="1" applyAlignment="1">
      <alignment/>
    </xf>
    <xf numFmtId="3" fontId="30" fillId="26" borderId="0" xfId="0" applyNumberFormat="1" applyFont="1" applyFill="1" applyAlignment="1">
      <alignment/>
    </xf>
    <xf numFmtId="49" fontId="43" fillId="26" borderId="13" xfId="105" applyNumberFormat="1" applyFont="1" applyFill="1" applyBorder="1" applyAlignment="1">
      <alignment horizontal="center" vertical="top" wrapText="1"/>
      <protection/>
    </xf>
    <xf numFmtId="0" fontId="43" fillId="26" borderId="13" xfId="0" applyFont="1" applyFill="1" applyBorder="1" applyAlignment="1">
      <alignment horizontal="center" wrapText="1"/>
    </xf>
    <xf numFmtId="0" fontId="44" fillId="26" borderId="0" xfId="0" applyFont="1" applyFill="1" applyAlignment="1">
      <alignment/>
    </xf>
    <xf numFmtId="3" fontId="44" fillId="26" borderId="0" xfId="0" applyNumberFormat="1" applyFont="1" applyFill="1" applyAlignment="1">
      <alignment/>
    </xf>
    <xf numFmtId="0" fontId="30" fillId="26" borderId="13" xfId="0" applyFont="1" applyFill="1" applyBorder="1" applyAlignment="1">
      <alignment horizontal="left" wrapText="1"/>
    </xf>
    <xf numFmtId="4" fontId="31" fillId="26" borderId="13" xfId="105" applyNumberFormat="1" applyFont="1" applyFill="1" applyBorder="1" applyAlignment="1" applyProtection="1">
      <alignment vertical="top"/>
      <protection/>
    </xf>
    <xf numFmtId="0" fontId="30" fillId="26" borderId="13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0" fontId="30" fillId="26" borderId="13" xfId="0" applyFont="1" applyFill="1" applyBorder="1" applyAlignment="1">
      <alignment horizontal="justify" wrapText="1"/>
    </xf>
    <xf numFmtId="49" fontId="30" fillId="26" borderId="13" xfId="0" applyNumberFormat="1" applyFont="1" applyFill="1" applyBorder="1" applyAlignment="1">
      <alignment horizontal="center" vertical="top" wrapText="1"/>
    </xf>
    <xf numFmtId="0" fontId="51" fillId="26" borderId="13" xfId="105" applyFont="1" applyFill="1" applyBorder="1" applyAlignment="1">
      <alignment horizontal="left" vertical="center" wrapText="1"/>
      <protection/>
    </xf>
    <xf numFmtId="0" fontId="30" fillId="26" borderId="13" xfId="0" applyFont="1" applyFill="1" applyBorder="1" applyAlignment="1">
      <alignment vertical="center" wrapText="1"/>
    </xf>
    <xf numFmtId="0" fontId="32" fillId="26" borderId="13" xfId="105" applyFont="1" applyFill="1" applyBorder="1" applyAlignment="1">
      <alignment horizontal="left" vertical="center" wrapText="1"/>
      <protection/>
    </xf>
    <xf numFmtId="4" fontId="47" fillId="26" borderId="13" xfId="95" applyNumberFormat="1" applyFont="1" applyFill="1" applyBorder="1">
      <alignment vertical="top"/>
      <protection/>
    </xf>
    <xf numFmtId="0" fontId="29" fillId="26" borderId="13" xfId="0" applyFont="1" applyFill="1" applyBorder="1" applyAlignment="1">
      <alignment wrapText="1"/>
    </xf>
    <xf numFmtId="49" fontId="46" fillId="26" borderId="13" xfId="105" applyNumberFormat="1" applyFont="1" applyFill="1" applyBorder="1" applyAlignment="1">
      <alignment horizontal="center" vertical="top" wrapText="1"/>
      <protection/>
    </xf>
    <xf numFmtId="0" fontId="46" fillId="26" borderId="13" xfId="0" applyFont="1" applyFill="1" applyBorder="1" applyAlignment="1">
      <alignment wrapText="1"/>
    </xf>
    <xf numFmtId="0" fontId="48" fillId="26" borderId="0" xfId="0" applyFont="1" applyFill="1" applyAlignment="1">
      <alignment/>
    </xf>
    <xf numFmtId="4" fontId="6" fillId="26" borderId="13" xfId="105" applyNumberFormat="1" applyFont="1" applyFill="1" applyBorder="1" applyAlignment="1" applyProtection="1">
      <alignment vertical="top"/>
      <protection/>
    </xf>
    <xf numFmtId="0" fontId="22" fillId="26" borderId="0" xfId="0" applyFont="1" applyFill="1" applyAlignment="1">
      <alignment/>
    </xf>
    <xf numFmtId="0" fontId="30" fillId="26" borderId="13" xfId="105" applyFont="1" applyFill="1" applyBorder="1" applyAlignment="1">
      <alignment horizontal="left" vertical="center" wrapText="1"/>
      <protection/>
    </xf>
    <xf numFmtId="49" fontId="30" fillId="26" borderId="15" xfId="105" applyNumberFormat="1" applyFont="1" applyFill="1" applyBorder="1" applyAlignment="1">
      <alignment horizontal="center" vertical="top" wrapText="1"/>
      <protection/>
    </xf>
    <xf numFmtId="49" fontId="30" fillId="26" borderId="14" xfId="105" applyNumberFormat="1" applyFont="1" applyFill="1" applyBorder="1" applyAlignment="1">
      <alignment horizontal="center" vertical="center" wrapText="1"/>
      <protection/>
    </xf>
    <xf numFmtId="49" fontId="30" fillId="26" borderId="13" xfId="105" applyNumberFormat="1" applyFont="1" applyFill="1" applyBorder="1" applyAlignment="1">
      <alignment horizontal="center" vertical="center" wrapText="1"/>
      <protection/>
    </xf>
    <xf numFmtId="4" fontId="31" fillId="26" borderId="13" xfId="95" applyNumberFormat="1" applyFont="1" applyFill="1" applyBorder="1" applyAlignment="1">
      <alignment vertical="center"/>
      <protection/>
    </xf>
    <xf numFmtId="4" fontId="37" fillId="26" borderId="13" xfId="95" applyNumberFormat="1" applyFont="1" applyFill="1" applyBorder="1" applyAlignment="1">
      <alignment vertical="center"/>
      <protection/>
    </xf>
    <xf numFmtId="4" fontId="31" fillId="26" borderId="13" xfId="105" applyNumberFormat="1" applyFont="1" applyFill="1" applyBorder="1" applyAlignment="1" applyProtection="1">
      <alignment vertical="center"/>
      <protection/>
    </xf>
    <xf numFmtId="0" fontId="0" fillId="26" borderId="0" xfId="0" applyFont="1" applyFill="1" applyAlignment="1">
      <alignment vertical="center"/>
    </xf>
    <xf numFmtId="49" fontId="0" fillId="26" borderId="13" xfId="0" applyNumberFormat="1" applyFont="1" applyFill="1" applyBorder="1" applyAlignment="1" applyProtection="1">
      <alignment horizontal="center" vertical="top" wrapText="1"/>
      <protection/>
    </xf>
    <xf numFmtId="0" fontId="22" fillId="26" borderId="13" xfId="105" applyFont="1" applyFill="1" applyBorder="1" applyAlignment="1">
      <alignment horizontal="justify" vertical="center" wrapText="1"/>
      <protection/>
    </xf>
    <xf numFmtId="4" fontId="38" fillId="26" borderId="13" xfId="105" applyNumberFormat="1" applyFont="1" applyFill="1" applyBorder="1" applyAlignment="1">
      <alignment vertical="justify"/>
      <protection/>
    </xf>
    <xf numFmtId="0" fontId="0" fillId="26" borderId="13" xfId="0" applyNumberFormat="1" applyFont="1" applyFill="1" applyBorder="1" applyAlignment="1" applyProtection="1">
      <alignment/>
      <protection/>
    </xf>
    <xf numFmtId="0" fontId="22" fillId="26" borderId="13" xfId="105" applyFont="1" applyFill="1" applyBorder="1" applyAlignment="1">
      <alignment horizontal="center" vertical="center" wrapText="1"/>
      <protection/>
    </xf>
    <xf numFmtId="49" fontId="22" fillId="26" borderId="13" xfId="105" applyNumberFormat="1" applyFont="1" applyFill="1" applyBorder="1" applyAlignment="1">
      <alignment horizontal="center" vertical="center" wrapText="1"/>
      <protection/>
    </xf>
    <xf numFmtId="0" fontId="28" fillId="26" borderId="0" xfId="106" applyFont="1" applyFill="1" applyBorder="1">
      <alignment/>
      <protection/>
    </xf>
    <xf numFmtId="3" fontId="28" fillId="26" borderId="0" xfId="106" applyNumberFormat="1" applyFont="1" applyFill="1" applyBorder="1">
      <alignment/>
      <protection/>
    </xf>
    <xf numFmtId="3" fontId="28" fillId="26" borderId="0" xfId="0" applyNumberFormat="1" applyFont="1" applyFill="1" applyAlignment="1" applyProtection="1">
      <alignment/>
      <protection/>
    </xf>
    <xf numFmtId="0" fontId="31" fillId="26" borderId="0" xfId="0" applyNumberFormat="1" applyFont="1" applyFill="1" applyAlignment="1" applyProtection="1">
      <alignment/>
      <protection/>
    </xf>
    <xf numFmtId="0" fontId="31" fillId="26" borderId="0" xfId="0" applyFont="1" applyFill="1" applyAlignment="1">
      <alignment/>
    </xf>
    <xf numFmtId="4" fontId="31" fillId="26" borderId="0" xfId="0" applyNumberFormat="1" applyFont="1" applyFill="1" applyAlignment="1">
      <alignment/>
    </xf>
    <xf numFmtId="4" fontId="31" fillId="26" borderId="0" xfId="0" applyNumberFormat="1" applyFont="1" applyFill="1" applyAlignment="1" applyProtection="1">
      <alignment/>
      <protection/>
    </xf>
    <xf numFmtId="4" fontId="31" fillId="26" borderId="13" xfId="0" applyNumberFormat="1" applyFont="1" applyFill="1" applyBorder="1" applyAlignment="1" applyProtection="1">
      <alignment horizontal="center" vertical="center" wrapText="1"/>
      <protection/>
    </xf>
    <xf numFmtId="9" fontId="21" fillId="26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25" fillId="0" borderId="0" xfId="68" applyAlignment="1" applyProtection="1">
      <alignment/>
      <protection/>
    </xf>
    <xf numFmtId="4" fontId="6" fillId="26" borderId="13" xfId="95" applyNumberFormat="1" applyFont="1" applyFill="1" applyBorder="1">
      <alignment vertical="top"/>
      <protection/>
    </xf>
    <xf numFmtId="4" fontId="0" fillId="26" borderId="0" xfId="0" applyNumberFormat="1" applyFont="1" applyFill="1" applyAlignment="1" applyProtection="1">
      <alignment/>
      <protection/>
    </xf>
    <xf numFmtId="0" fontId="28" fillId="26" borderId="0" xfId="0" applyNumberFormat="1" applyFont="1" applyFill="1" applyAlignment="1" applyProtection="1">
      <alignment vertical="top"/>
      <protection/>
    </xf>
    <xf numFmtId="4" fontId="37" fillId="26" borderId="13" xfId="95" applyNumberFormat="1" applyFont="1" applyFill="1" applyBorder="1">
      <alignment vertical="top"/>
      <protection/>
    </xf>
    <xf numFmtId="0" fontId="6" fillId="26" borderId="0" xfId="0" applyNumberFormat="1" applyFont="1" applyFill="1" applyBorder="1" applyAlignment="1" applyProtection="1">
      <alignment horizontal="center" vertical="top" wrapText="1"/>
      <protection/>
    </xf>
    <xf numFmtId="49" fontId="61" fillId="26" borderId="13" xfId="105" applyNumberFormat="1" applyFont="1" applyFill="1" applyBorder="1" applyAlignment="1">
      <alignment horizontal="center" vertical="top" wrapText="1"/>
      <protection/>
    </xf>
    <xf numFmtId="0" fontId="61" fillId="26" borderId="13" xfId="0" applyFont="1" applyFill="1" applyBorder="1" applyAlignment="1">
      <alignment horizontal="left" wrapText="1"/>
    </xf>
    <xf numFmtId="4" fontId="62" fillId="26" borderId="13" xfId="95" applyNumberFormat="1" applyFont="1" applyFill="1" applyBorder="1">
      <alignment vertical="top"/>
      <protection/>
    </xf>
    <xf numFmtId="4" fontId="63" fillId="26" borderId="13" xfId="0" applyNumberFormat="1" applyFont="1" applyFill="1" applyBorder="1" applyAlignment="1" applyProtection="1">
      <alignment horizontal="center" vertical="center" wrapText="1"/>
      <protection/>
    </xf>
    <xf numFmtId="49" fontId="30" fillId="26" borderId="15" xfId="105" applyNumberFormat="1" applyFont="1" applyFill="1" applyBorder="1" applyAlignment="1">
      <alignment horizontal="center" vertical="top" wrapText="1"/>
      <protection/>
    </xf>
    <xf numFmtId="49" fontId="30" fillId="26" borderId="14" xfId="105" applyNumberFormat="1" applyFont="1" applyFill="1" applyBorder="1" applyAlignment="1">
      <alignment horizontal="center" vertical="top" wrapText="1"/>
      <protection/>
    </xf>
    <xf numFmtId="0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5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5" xfId="0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NumberFormat="1" applyFont="1" applyFill="1" applyBorder="1" applyAlignment="1" applyProtection="1">
      <alignment horizontal="center" vertical="center" wrapText="1"/>
      <protection/>
    </xf>
    <xf numFmtId="0" fontId="4" fillId="26" borderId="14" xfId="0" applyNumberFormat="1" applyFont="1" applyFill="1" applyBorder="1" applyAlignment="1" applyProtection="1">
      <alignment horizontal="center" vertical="center" wrapText="1"/>
      <protection/>
    </xf>
    <xf numFmtId="0" fontId="28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26" borderId="13" xfId="0" applyNumberFormat="1" applyFont="1" applyFill="1" applyBorder="1" applyAlignment="1" applyProtection="1">
      <alignment horizontal="center" vertical="center" wrapText="1"/>
      <protection/>
    </xf>
    <xf numFmtId="0" fontId="28" fillId="26" borderId="17" xfId="106" applyFont="1" applyFill="1" applyBorder="1" applyAlignment="1">
      <alignment wrapText="1"/>
      <protection/>
    </xf>
    <xf numFmtId="0" fontId="0" fillId="26" borderId="17" xfId="0" applyFont="1" applyFill="1" applyBorder="1" applyAlignment="1">
      <alignment wrapText="1"/>
    </xf>
    <xf numFmtId="49" fontId="30" fillId="26" borderId="13" xfId="105" applyNumberFormat="1" applyFont="1" applyFill="1" applyBorder="1" applyAlignment="1">
      <alignment horizontal="center" vertical="top" wrapText="1"/>
      <protection/>
    </xf>
    <xf numFmtId="0" fontId="28" fillId="26" borderId="0" xfId="0" applyNumberFormat="1" applyFont="1" applyFill="1" applyBorder="1" applyAlignment="1" applyProtection="1">
      <alignment horizontal="center" vertical="center" wrapText="1"/>
      <protection/>
    </xf>
    <xf numFmtId="0" fontId="31" fillId="26" borderId="0" xfId="0" applyNumberFormat="1" applyFont="1" applyFill="1" applyAlignment="1" applyProtection="1">
      <alignment horizontal="left" vertical="center" wrapText="1"/>
      <protection/>
    </xf>
    <xf numFmtId="0" fontId="30" fillId="26" borderId="0" xfId="0" applyNumberFormat="1" applyFont="1" applyFill="1" applyAlignment="1" applyProtection="1">
      <alignment horizontal="left" vertical="center" wrapText="1"/>
      <protection/>
    </xf>
    <xf numFmtId="0" fontId="6" fillId="26" borderId="0" xfId="0" applyNumberFormat="1" applyFont="1" applyFill="1" applyBorder="1" applyAlignment="1" applyProtection="1">
      <alignment horizontal="center" vertical="top" wrapText="1"/>
      <protection/>
    </xf>
    <xf numFmtId="0" fontId="0" fillId="26" borderId="15" xfId="0" applyNumberFormat="1" applyFont="1" applyFill="1" applyBorder="1" applyAlignment="1" applyProtection="1">
      <alignment horizontal="center" vertical="center" wrapText="1"/>
      <protection/>
    </xf>
    <xf numFmtId="0" fontId="0" fillId="26" borderId="16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NumberFormat="1" applyFont="1" applyFill="1" applyBorder="1" applyAlignment="1" applyProtection="1">
      <alignment horizontal="center" vertical="center" wrapText="1"/>
      <protection/>
    </xf>
    <xf numFmtId="49" fontId="52" fillId="26" borderId="0" xfId="0" applyNumberFormat="1" applyFont="1" applyFill="1" applyAlignment="1" applyProtection="1">
      <alignment horizontal="center"/>
      <protection/>
    </xf>
    <xf numFmtId="0" fontId="0" fillId="26" borderId="12" xfId="0" applyNumberFormat="1" applyFont="1" applyFill="1" applyBorder="1" applyAlignment="1" applyProtection="1">
      <alignment horizontal="center"/>
      <protection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 Додатки 1,2,3,4" xfId="105"/>
    <cellStyle name="Обычный_Додаток 2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showGridLines="0" showZeros="0" tabSelected="1" view="pageBreakPreview" zoomScale="70" zoomScaleNormal="77" zoomScaleSheetLayoutView="70" zoomScalePageLayoutView="0" workbookViewId="0" topLeftCell="A19">
      <selection activeCell="K56" sqref="K56"/>
    </sheetView>
  </sheetViews>
  <sheetFormatPr defaultColWidth="9.16015625" defaultRowHeight="12.75"/>
  <cols>
    <col min="1" max="1" width="14.66015625" style="3" customWidth="1"/>
    <col min="2" max="2" width="11.66015625" style="3" customWidth="1"/>
    <col min="3" max="3" width="10.66015625" style="3" customWidth="1"/>
    <col min="4" max="4" width="91.33203125" style="3" customWidth="1"/>
    <col min="5" max="5" width="22" style="3" customWidth="1"/>
    <col min="6" max="6" width="22.66015625" style="3" customWidth="1"/>
    <col min="7" max="7" width="22.33203125" style="3" customWidth="1"/>
    <col min="8" max="8" width="20" style="3" customWidth="1"/>
    <col min="9" max="9" width="16" style="3" customWidth="1"/>
    <col min="10" max="10" width="21" style="3" customWidth="1"/>
    <col min="11" max="11" width="22.5" style="3" customWidth="1"/>
    <col min="12" max="12" width="20.33203125" style="3" customWidth="1"/>
    <col min="13" max="13" width="11.16015625" style="3" customWidth="1"/>
    <col min="14" max="14" width="13" style="3" customWidth="1"/>
    <col min="15" max="15" width="22.83203125" style="3" customWidth="1"/>
    <col min="16" max="16" width="22.16015625" style="8" customWidth="1"/>
    <col min="17" max="17" width="23" style="8" customWidth="1"/>
    <col min="18" max="18" width="15.5" style="8" bestFit="1" customWidth="1"/>
    <col min="19" max="19" width="10.33203125" style="8" bestFit="1" customWidth="1"/>
    <col min="20" max="20" width="13.5" style="8" customWidth="1"/>
    <col min="21" max="21" width="10.5" style="8" bestFit="1" customWidth="1"/>
    <col min="22" max="16384" width="9.16015625" style="8" customWidth="1"/>
  </cols>
  <sheetData>
    <row r="1" ht="17.25" customHeight="1">
      <c r="N1" s="86" t="s">
        <v>147</v>
      </c>
    </row>
    <row r="2" spans="1:17" s="2" customFormat="1" ht="18.75" customHeight="1">
      <c r="A2" s="1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106" t="s">
        <v>165</v>
      </c>
      <c r="O2" s="107"/>
      <c r="P2" s="107"/>
      <c r="Q2" s="107"/>
    </row>
    <row r="3" spans="5:17" ht="22.5" customHeight="1">
      <c r="E3" s="4"/>
      <c r="F3" s="4"/>
      <c r="G3" s="4"/>
      <c r="H3" s="5"/>
      <c r="I3" s="6"/>
      <c r="J3" s="5"/>
      <c r="K3" s="5"/>
      <c r="L3" s="7"/>
      <c r="M3" s="8"/>
      <c r="N3" s="106" t="s">
        <v>166</v>
      </c>
      <c r="O3" s="107"/>
      <c r="P3" s="107"/>
      <c r="Q3" s="107"/>
    </row>
    <row r="4" spans="2:15" ht="24.75" customHeight="1">
      <c r="B4" s="108" t="s">
        <v>157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24.75" customHeight="1">
      <c r="A5" s="112" t="s">
        <v>159</v>
      </c>
      <c r="B5" s="112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1:15" ht="13.5" customHeight="1">
      <c r="A6" s="113" t="s">
        <v>156</v>
      </c>
      <c r="B6" s="113"/>
      <c r="C6" s="9"/>
      <c r="D6" s="9"/>
      <c r="E6" s="9"/>
      <c r="F6" s="9"/>
      <c r="G6" s="10"/>
      <c r="H6" s="9"/>
      <c r="I6" s="11"/>
      <c r="J6" s="12"/>
      <c r="K6" s="12"/>
      <c r="L6" s="12"/>
      <c r="M6" s="12"/>
      <c r="N6" s="12"/>
      <c r="O6" s="12"/>
    </row>
    <row r="7" spans="1:17" ht="21.75" customHeight="1">
      <c r="A7" s="97" t="s">
        <v>17</v>
      </c>
      <c r="B7" s="97" t="s">
        <v>18</v>
      </c>
      <c r="C7" s="101" t="s">
        <v>19</v>
      </c>
      <c r="D7" s="95" t="s">
        <v>20</v>
      </c>
      <c r="E7" s="100" t="s">
        <v>0</v>
      </c>
      <c r="F7" s="100"/>
      <c r="G7" s="100"/>
      <c r="H7" s="100"/>
      <c r="I7" s="100"/>
      <c r="J7" s="100" t="s">
        <v>1</v>
      </c>
      <c r="K7" s="100"/>
      <c r="L7" s="100"/>
      <c r="M7" s="100"/>
      <c r="N7" s="100"/>
      <c r="O7" s="100"/>
      <c r="P7" s="100" t="s">
        <v>2</v>
      </c>
      <c r="Q7" s="105"/>
    </row>
    <row r="8" spans="1:17" ht="16.5" customHeight="1">
      <c r="A8" s="98"/>
      <c r="B8" s="98"/>
      <c r="C8" s="101"/>
      <c r="D8" s="95"/>
      <c r="E8" s="95" t="s">
        <v>139</v>
      </c>
      <c r="F8" s="96" t="s">
        <v>3</v>
      </c>
      <c r="G8" s="95" t="s">
        <v>4</v>
      </c>
      <c r="H8" s="95"/>
      <c r="I8" s="96" t="s">
        <v>5</v>
      </c>
      <c r="J8" s="95" t="s">
        <v>139</v>
      </c>
      <c r="K8" s="109" t="s">
        <v>140</v>
      </c>
      <c r="L8" s="96" t="s">
        <v>3</v>
      </c>
      <c r="M8" s="95" t="s">
        <v>4</v>
      </c>
      <c r="N8" s="95"/>
      <c r="O8" s="96" t="s">
        <v>5</v>
      </c>
      <c r="P8" s="100"/>
      <c r="Q8" s="105"/>
    </row>
    <row r="9" spans="1:17" ht="20.25" customHeight="1">
      <c r="A9" s="98"/>
      <c r="B9" s="98"/>
      <c r="C9" s="101"/>
      <c r="D9" s="95"/>
      <c r="E9" s="95"/>
      <c r="F9" s="96"/>
      <c r="G9" s="95" t="s">
        <v>6</v>
      </c>
      <c r="H9" s="95" t="s">
        <v>7</v>
      </c>
      <c r="I9" s="96"/>
      <c r="J9" s="95"/>
      <c r="K9" s="110"/>
      <c r="L9" s="96"/>
      <c r="M9" s="95" t="s">
        <v>6</v>
      </c>
      <c r="N9" s="95" t="s">
        <v>7</v>
      </c>
      <c r="O9" s="96"/>
      <c r="P9" s="100"/>
      <c r="Q9" s="105"/>
    </row>
    <row r="10" spans="1:17" ht="51.75" customHeight="1">
      <c r="A10" s="99"/>
      <c r="B10" s="99"/>
      <c r="C10" s="101"/>
      <c r="D10" s="95"/>
      <c r="E10" s="95"/>
      <c r="F10" s="96"/>
      <c r="G10" s="95"/>
      <c r="H10" s="95"/>
      <c r="I10" s="96"/>
      <c r="J10" s="95"/>
      <c r="K10" s="111"/>
      <c r="L10" s="96"/>
      <c r="M10" s="95"/>
      <c r="N10" s="95"/>
      <c r="O10" s="96"/>
      <c r="P10" s="100"/>
      <c r="Q10" s="105"/>
    </row>
    <row r="11" spans="1:17" ht="21" customHeight="1">
      <c r="A11" s="13" t="s">
        <v>32</v>
      </c>
      <c r="B11" s="14"/>
      <c r="C11" s="15"/>
      <c r="D11" s="16" t="s">
        <v>49</v>
      </c>
      <c r="E11" s="17">
        <f>E81</f>
        <v>91307984</v>
      </c>
      <c r="F11" s="17">
        <f>F81</f>
        <v>91146464</v>
      </c>
      <c r="G11" s="17">
        <f>G81</f>
        <v>53311019</v>
      </c>
      <c r="H11" s="17">
        <f>H81</f>
        <v>6696305</v>
      </c>
      <c r="I11" s="17">
        <f>I81</f>
        <v>0</v>
      </c>
      <c r="J11" s="17">
        <f>SUM(J81)</f>
        <v>1814456</v>
      </c>
      <c r="K11" s="17">
        <f>K81</f>
        <v>625696</v>
      </c>
      <c r="L11" s="17">
        <f>L81</f>
        <v>1188760</v>
      </c>
      <c r="M11" s="17">
        <f>M81</f>
        <v>0</v>
      </c>
      <c r="N11" s="17">
        <f>N81</f>
        <v>0</v>
      </c>
      <c r="O11" s="17">
        <f>O81</f>
        <v>625696</v>
      </c>
      <c r="P11" s="17">
        <f aca="true" t="shared" si="0" ref="P11:P42">E11+J11</f>
        <v>93122440</v>
      </c>
      <c r="Q11" s="18"/>
    </row>
    <row r="12" spans="1:18" s="21" customFormat="1" ht="18.75">
      <c r="A12" s="13" t="s">
        <v>33</v>
      </c>
      <c r="B12" s="19"/>
      <c r="C12" s="19"/>
      <c r="D12" s="16" t="s">
        <v>49</v>
      </c>
      <c r="E12" s="20">
        <f aca="true" t="shared" si="1" ref="E12:O12">E81</f>
        <v>91307984</v>
      </c>
      <c r="F12" s="20">
        <f t="shared" si="1"/>
        <v>91146464</v>
      </c>
      <c r="G12" s="20">
        <f t="shared" si="1"/>
        <v>53311019</v>
      </c>
      <c r="H12" s="20">
        <f t="shared" si="1"/>
        <v>6696305</v>
      </c>
      <c r="I12" s="20">
        <f t="shared" si="1"/>
        <v>0</v>
      </c>
      <c r="J12" s="20">
        <f t="shared" si="1"/>
        <v>1814456</v>
      </c>
      <c r="K12" s="20">
        <f t="shared" si="1"/>
        <v>625696</v>
      </c>
      <c r="L12" s="20">
        <f t="shared" si="1"/>
        <v>1188760</v>
      </c>
      <c r="M12" s="20">
        <f t="shared" si="1"/>
        <v>0</v>
      </c>
      <c r="N12" s="20">
        <f t="shared" si="1"/>
        <v>0</v>
      </c>
      <c r="O12" s="20">
        <f t="shared" si="1"/>
        <v>625696</v>
      </c>
      <c r="P12" s="17">
        <f t="shared" si="0"/>
        <v>93122440</v>
      </c>
      <c r="R12" s="30"/>
    </row>
    <row r="13" spans="1:18" ht="45" customHeight="1">
      <c r="A13" s="22" t="s">
        <v>34</v>
      </c>
      <c r="B13" s="23" t="s">
        <v>28</v>
      </c>
      <c r="C13" s="23" t="s">
        <v>8</v>
      </c>
      <c r="D13" s="24" t="s">
        <v>27</v>
      </c>
      <c r="E13" s="25">
        <f>F13</f>
        <v>14169007</v>
      </c>
      <c r="F13" s="31">
        <v>14169007</v>
      </c>
      <c r="G13" s="25">
        <v>9947552</v>
      </c>
      <c r="H13" s="25">
        <f>9120+72022+71460</f>
        <v>152602</v>
      </c>
      <c r="I13" s="25"/>
      <c r="J13" s="25">
        <f aca="true" t="shared" si="2" ref="J13:J18">O13+L13</f>
        <v>16000</v>
      </c>
      <c r="K13" s="25"/>
      <c r="L13" s="25">
        <v>16000</v>
      </c>
      <c r="M13" s="20"/>
      <c r="N13" s="20"/>
      <c r="O13" s="25">
        <f>K13</f>
        <v>0</v>
      </c>
      <c r="P13" s="17">
        <f t="shared" si="0"/>
        <v>14185007</v>
      </c>
      <c r="Q13" s="26"/>
      <c r="R13" s="27"/>
    </row>
    <row r="14" spans="1:16" ht="58.5" customHeight="1" hidden="1">
      <c r="A14" s="22"/>
      <c r="B14" s="23"/>
      <c r="C14" s="23"/>
      <c r="D14" s="24"/>
      <c r="E14" s="25"/>
      <c r="F14" s="25"/>
      <c r="G14" s="25"/>
      <c r="H14" s="25"/>
      <c r="I14" s="25"/>
      <c r="J14" s="25">
        <f t="shared" si="2"/>
        <v>0</v>
      </c>
      <c r="K14" s="25"/>
      <c r="L14" s="25"/>
      <c r="M14" s="20"/>
      <c r="N14" s="20"/>
      <c r="O14" s="25"/>
      <c r="P14" s="17">
        <f t="shared" si="0"/>
        <v>0</v>
      </c>
    </row>
    <row r="15" spans="1:16" ht="4.5" customHeight="1" hidden="1">
      <c r="A15" s="22"/>
      <c r="B15" s="23"/>
      <c r="C15" s="23"/>
      <c r="D15" s="24"/>
      <c r="E15" s="25"/>
      <c r="F15" s="25"/>
      <c r="G15" s="25"/>
      <c r="H15" s="25"/>
      <c r="I15" s="25"/>
      <c r="J15" s="25">
        <f t="shared" si="2"/>
        <v>0</v>
      </c>
      <c r="K15" s="25"/>
      <c r="L15" s="25"/>
      <c r="M15" s="20"/>
      <c r="N15" s="20"/>
      <c r="O15" s="25"/>
      <c r="P15" s="17">
        <f t="shared" si="0"/>
        <v>0</v>
      </c>
    </row>
    <row r="16" spans="1:20" s="21" customFormat="1" ht="18.75">
      <c r="A16" s="22" t="s">
        <v>36</v>
      </c>
      <c r="B16" s="22">
        <v>1010</v>
      </c>
      <c r="C16" s="22" t="s">
        <v>10</v>
      </c>
      <c r="D16" s="28" t="s">
        <v>39</v>
      </c>
      <c r="E16" s="25">
        <f>F16</f>
        <v>5541705</v>
      </c>
      <c r="F16" s="25">
        <f>952797+1491099+1514910+828770+754129</f>
        <v>5541705</v>
      </c>
      <c r="G16" s="25">
        <f>665206+865209+1039993+525207+483472</f>
        <v>3579087</v>
      </c>
      <c r="H16" s="25">
        <f>51489+177062+42101+87251+52487</f>
        <v>410390</v>
      </c>
      <c r="I16" s="25"/>
      <c r="J16" s="25">
        <f t="shared" si="2"/>
        <v>222400</v>
      </c>
      <c r="K16" s="25"/>
      <c r="L16" s="25">
        <f>49900+61880+52920+30000+27700</f>
        <v>222400</v>
      </c>
      <c r="M16" s="29"/>
      <c r="N16" s="29"/>
      <c r="O16" s="31">
        <f>K16</f>
        <v>0</v>
      </c>
      <c r="P16" s="17">
        <f t="shared" si="0"/>
        <v>5764105</v>
      </c>
      <c r="Q16" s="81"/>
      <c r="R16" s="30"/>
      <c r="T16" s="30"/>
    </row>
    <row r="17" spans="1:20" s="21" customFormat="1" ht="18.75" customHeight="1" hidden="1">
      <c r="A17" s="22"/>
      <c r="B17" s="22"/>
      <c r="C17" s="22"/>
      <c r="D17" s="28"/>
      <c r="E17" s="25"/>
      <c r="F17" s="25"/>
      <c r="G17" s="25"/>
      <c r="H17" s="25"/>
      <c r="I17" s="25"/>
      <c r="J17" s="25">
        <f t="shared" si="2"/>
        <v>0</v>
      </c>
      <c r="K17" s="25"/>
      <c r="L17" s="25"/>
      <c r="M17" s="29"/>
      <c r="N17" s="29"/>
      <c r="O17" s="29"/>
      <c r="P17" s="17">
        <f t="shared" si="0"/>
        <v>0</v>
      </c>
      <c r="Q17" s="81"/>
      <c r="T17" s="30"/>
    </row>
    <row r="18" spans="1:20" s="21" customFormat="1" ht="30.75" customHeight="1">
      <c r="A18" s="22" t="s">
        <v>35</v>
      </c>
      <c r="B18" s="23" t="s">
        <v>29</v>
      </c>
      <c r="C18" s="23" t="s">
        <v>30</v>
      </c>
      <c r="D18" s="24" t="s">
        <v>160</v>
      </c>
      <c r="E18" s="31">
        <f>F18</f>
        <v>49269992</v>
      </c>
      <c r="F18" s="31">
        <f>171528+20173396+5983601+5626847+5589509+7387943+3699112+616400+13184+8472</f>
        <v>49269992</v>
      </c>
      <c r="G18" s="31">
        <f>91388+12852940+4227219+3597232+3835968+5107967+2662008+616400+6941</f>
        <v>32998063</v>
      </c>
      <c r="H18" s="31">
        <f>2838182+416395+417208+486640+439714+153554</f>
        <v>4751693</v>
      </c>
      <c r="I18" s="84"/>
      <c r="J18" s="31">
        <f t="shared" si="2"/>
        <v>990260</v>
      </c>
      <c r="K18" s="31">
        <f>90876-16476</f>
        <v>74400</v>
      </c>
      <c r="L18" s="31">
        <f>200000+207480+163800+109200+172200+63180</f>
        <v>915860</v>
      </c>
      <c r="M18" s="84"/>
      <c r="N18" s="84"/>
      <c r="O18" s="31">
        <f>K18</f>
        <v>74400</v>
      </c>
      <c r="P18" s="17">
        <f t="shared" si="0"/>
        <v>50260252</v>
      </c>
      <c r="Q18" s="81"/>
      <c r="R18" s="30"/>
      <c r="T18" s="30"/>
    </row>
    <row r="19" spans="1:17" s="21" customFormat="1" ht="18" customHeight="1">
      <c r="A19" s="13"/>
      <c r="B19" s="13"/>
      <c r="C19" s="13"/>
      <c r="D19" s="32" t="s">
        <v>31</v>
      </c>
      <c r="E19" s="25">
        <f>F19</f>
        <v>28072900</v>
      </c>
      <c r="F19" s="25">
        <f>171528+27276500+616400+8472</f>
        <v>28072900</v>
      </c>
      <c r="G19" s="31">
        <f>91388+22176016+616400+6941</f>
        <v>22890745</v>
      </c>
      <c r="H19" s="20"/>
      <c r="I19" s="20"/>
      <c r="J19" s="25">
        <f>O19</f>
        <v>74400</v>
      </c>
      <c r="K19" s="25">
        <f>90876-16476</f>
        <v>74400</v>
      </c>
      <c r="L19" s="20"/>
      <c r="M19" s="20"/>
      <c r="N19" s="20"/>
      <c r="O19" s="25">
        <f>K19</f>
        <v>74400</v>
      </c>
      <c r="P19" s="17">
        <f t="shared" si="0"/>
        <v>28147300</v>
      </c>
      <c r="Q19" s="33"/>
    </row>
    <row r="20" spans="1:21" s="21" customFormat="1" ht="18" customHeight="1" hidden="1">
      <c r="A20" s="22"/>
      <c r="B20" s="23"/>
      <c r="C20" s="23"/>
      <c r="D20" s="32"/>
      <c r="E20" s="25">
        <f>F20</f>
        <v>0</v>
      </c>
      <c r="F20" s="25"/>
      <c r="G20" s="25"/>
      <c r="H20" s="25"/>
      <c r="I20" s="20"/>
      <c r="J20" s="20"/>
      <c r="K20" s="20"/>
      <c r="L20" s="20"/>
      <c r="M20" s="20"/>
      <c r="N20" s="20"/>
      <c r="O20" s="20"/>
      <c r="P20" s="17">
        <f t="shared" si="0"/>
        <v>0</v>
      </c>
      <c r="R20" s="34"/>
      <c r="S20" s="34"/>
      <c r="T20" s="34"/>
      <c r="U20" s="34"/>
    </row>
    <row r="21" spans="1:21" s="21" customFormat="1" ht="18" customHeight="1" hidden="1">
      <c r="A21" s="13"/>
      <c r="B21" s="13"/>
      <c r="C21" s="13"/>
      <c r="D21" s="32"/>
      <c r="E21" s="25">
        <v>0</v>
      </c>
      <c r="F21" s="25"/>
      <c r="G21" s="25"/>
      <c r="H21" s="20"/>
      <c r="I21" s="20"/>
      <c r="J21" s="20"/>
      <c r="K21" s="20"/>
      <c r="L21" s="20"/>
      <c r="M21" s="20"/>
      <c r="N21" s="20"/>
      <c r="O21" s="20"/>
      <c r="P21" s="17">
        <f t="shared" si="0"/>
        <v>0</v>
      </c>
      <c r="R21" s="34"/>
      <c r="S21" s="34"/>
      <c r="T21" s="34"/>
      <c r="U21" s="34"/>
    </row>
    <row r="22" spans="1:21" ht="18" customHeight="1" hidden="1">
      <c r="A22" s="22"/>
      <c r="B22" s="35"/>
      <c r="C22" s="35"/>
      <c r="D22" s="32"/>
      <c r="E22" s="25">
        <f>E23</f>
        <v>11700</v>
      </c>
      <c r="F22" s="25"/>
      <c r="G22" s="25"/>
      <c r="H22" s="20"/>
      <c r="I22" s="20"/>
      <c r="J22" s="25"/>
      <c r="K22" s="25"/>
      <c r="L22" s="20"/>
      <c r="M22" s="20"/>
      <c r="N22" s="20"/>
      <c r="O22" s="20"/>
      <c r="P22" s="17">
        <f t="shared" si="0"/>
        <v>11700</v>
      </c>
      <c r="R22" s="36"/>
      <c r="S22" s="36"/>
      <c r="T22" s="36"/>
      <c r="U22" s="36"/>
    </row>
    <row r="23" spans="1:21" s="37" customFormat="1" ht="18" customHeight="1">
      <c r="A23" s="22" t="s">
        <v>98</v>
      </c>
      <c r="B23" s="22" t="s">
        <v>99</v>
      </c>
      <c r="C23" s="22" t="s">
        <v>101</v>
      </c>
      <c r="D23" s="28" t="s">
        <v>100</v>
      </c>
      <c r="E23" s="31">
        <f>F23</f>
        <v>11700</v>
      </c>
      <c r="F23" s="25">
        <v>11700</v>
      </c>
      <c r="G23" s="25"/>
      <c r="H23" s="20"/>
      <c r="I23" s="20"/>
      <c r="J23" s="25"/>
      <c r="K23" s="25"/>
      <c r="L23" s="20"/>
      <c r="M23" s="20"/>
      <c r="N23" s="20"/>
      <c r="O23" s="20"/>
      <c r="P23" s="17">
        <f t="shared" si="0"/>
        <v>11700</v>
      </c>
      <c r="R23" s="38"/>
      <c r="S23" s="38"/>
      <c r="T23" s="38"/>
      <c r="U23" s="38"/>
    </row>
    <row r="24" spans="1:21" ht="33" customHeight="1" hidden="1">
      <c r="A24" s="22" t="s">
        <v>161</v>
      </c>
      <c r="B24" s="35" t="s">
        <v>162</v>
      </c>
      <c r="C24" s="35" t="s">
        <v>16</v>
      </c>
      <c r="D24" s="28" t="s">
        <v>163</v>
      </c>
      <c r="E24" s="31">
        <f>F24</f>
        <v>0</v>
      </c>
      <c r="F24" s="31"/>
      <c r="G24" s="31"/>
      <c r="H24" s="25"/>
      <c r="I24" s="25"/>
      <c r="J24" s="25"/>
      <c r="K24" s="25"/>
      <c r="L24" s="25"/>
      <c r="M24" s="25"/>
      <c r="N24" s="25"/>
      <c r="O24" s="25"/>
      <c r="P24" s="17">
        <f t="shared" si="0"/>
        <v>0</v>
      </c>
      <c r="R24" s="36"/>
      <c r="S24" s="36"/>
      <c r="T24" s="36"/>
      <c r="U24" s="36"/>
    </row>
    <row r="25" spans="1:21" s="41" customFormat="1" ht="18" customHeight="1" hidden="1">
      <c r="A25" s="39"/>
      <c r="B25" s="39"/>
      <c r="C25" s="39"/>
      <c r="D25" s="40"/>
      <c r="E25" s="31">
        <f>F25</f>
        <v>0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7">
        <f t="shared" si="0"/>
        <v>0</v>
      </c>
      <c r="R25" s="42"/>
      <c r="S25" s="42"/>
      <c r="T25" s="42"/>
      <c r="U25" s="42"/>
    </row>
    <row r="26" spans="1:21" s="41" customFormat="1" ht="18" customHeight="1" hidden="1">
      <c r="A26" s="22"/>
      <c r="B26" s="22"/>
      <c r="C26" s="22"/>
      <c r="D26" s="43"/>
      <c r="E26" s="31">
        <f>F26</f>
        <v>0</v>
      </c>
      <c r="F26" s="31"/>
      <c r="G26" s="31"/>
      <c r="H26" s="31"/>
      <c r="I26" s="31">
        <f aca="true" t="shared" si="3" ref="I26:O26">I27</f>
        <v>0</v>
      </c>
      <c r="J26" s="31">
        <f t="shared" si="3"/>
        <v>0</v>
      </c>
      <c r="K26" s="31"/>
      <c r="L26" s="31">
        <f t="shared" si="3"/>
        <v>0</v>
      </c>
      <c r="M26" s="31">
        <f t="shared" si="3"/>
        <v>0</v>
      </c>
      <c r="N26" s="31">
        <f t="shared" si="3"/>
        <v>0</v>
      </c>
      <c r="O26" s="31">
        <f t="shared" si="3"/>
        <v>0</v>
      </c>
      <c r="P26" s="17">
        <f t="shared" si="0"/>
        <v>0</v>
      </c>
      <c r="R26" s="42"/>
      <c r="S26" s="42"/>
      <c r="T26" s="42"/>
      <c r="U26" s="42"/>
    </row>
    <row r="27" spans="1:21" ht="18" customHeight="1" hidden="1">
      <c r="A27" s="22"/>
      <c r="B27" s="22"/>
      <c r="C27" s="22"/>
      <c r="D27" s="43"/>
      <c r="E27" s="25">
        <f>F27</f>
        <v>0</v>
      </c>
      <c r="F27" s="25"/>
      <c r="G27" s="25"/>
      <c r="H27" s="25"/>
      <c r="I27" s="25"/>
      <c r="J27" s="44">
        <f aca="true" t="shared" si="4" ref="J27:J37">O27+L27</f>
        <v>0</v>
      </c>
      <c r="K27" s="44"/>
      <c r="L27" s="25"/>
      <c r="M27" s="25"/>
      <c r="N27" s="25"/>
      <c r="O27" s="25"/>
      <c r="P27" s="17">
        <f t="shared" si="0"/>
        <v>0</v>
      </c>
      <c r="R27" s="36"/>
      <c r="S27" s="36"/>
      <c r="T27" s="36"/>
      <c r="U27" s="36"/>
    </row>
    <row r="28" spans="1:21" ht="18" customHeight="1" hidden="1">
      <c r="A28" s="22"/>
      <c r="B28" s="22"/>
      <c r="C28" s="22"/>
      <c r="D28" s="45"/>
      <c r="E28" s="25"/>
      <c r="F28" s="25"/>
      <c r="G28" s="25"/>
      <c r="H28" s="25"/>
      <c r="I28" s="25"/>
      <c r="J28" s="44">
        <f t="shared" si="4"/>
        <v>0</v>
      </c>
      <c r="K28" s="44"/>
      <c r="L28" s="25"/>
      <c r="M28" s="25"/>
      <c r="N28" s="25"/>
      <c r="O28" s="25"/>
      <c r="P28" s="17">
        <f t="shared" si="0"/>
        <v>0</v>
      </c>
      <c r="R28" s="36"/>
      <c r="S28" s="36"/>
      <c r="T28" s="36"/>
      <c r="U28" s="36"/>
    </row>
    <row r="29" spans="1:21" s="21" customFormat="1" ht="18" customHeight="1" hidden="1">
      <c r="A29" s="13"/>
      <c r="B29" s="13"/>
      <c r="C29" s="13"/>
      <c r="D29" s="46"/>
      <c r="E29" s="20"/>
      <c r="F29" s="20"/>
      <c r="G29" s="20"/>
      <c r="H29" s="20"/>
      <c r="I29" s="20"/>
      <c r="J29" s="44">
        <f t="shared" si="4"/>
        <v>0</v>
      </c>
      <c r="K29" s="44"/>
      <c r="L29" s="20"/>
      <c r="M29" s="20"/>
      <c r="N29" s="20"/>
      <c r="O29" s="20"/>
      <c r="P29" s="17">
        <f t="shared" si="0"/>
        <v>0</v>
      </c>
      <c r="R29" s="34"/>
      <c r="S29" s="34"/>
      <c r="T29" s="34"/>
      <c r="U29" s="34"/>
    </row>
    <row r="30" spans="1:21" ht="15.75" customHeight="1" hidden="1">
      <c r="A30" s="22"/>
      <c r="B30" s="22"/>
      <c r="C30" s="22"/>
      <c r="D30" s="47"/>
      <c r="E30" s="25"/>
      <c r="F30" s="25"/>
      <c r="G30" s="25"/>
      <c r="H30" s="25"/>
      <c r="I30" s="25"/>
      <c r="J30" s="44">
        <f t="shared" si="4"/>
        <v>0</v>
      </c>
      <c r="K30" s="44"/>
      <c r="L30" s="25"/>
      <c r="M30" s="25"/>
      <c r="N30" s="25"/>
      <c r="O30" s="25"/>
      <c r="P30" s="17">
        <f t="shared" si="0"/>
        <v>0</v>
      </c>
      <c r="R30" s="36"/>
      <c r="S30" s="36"/>
      <c r="T30" s="36"/>
      <c r="U30" s="36"/>
    </row>
    <row r="31" spans="1:21" ht="20.25" customHeight="1" hidden="1">
      <c r="A31" s="22" t="s">
        <v>55</v>
      </c>
      <c r="B31" s="22" t="s">
        <v>52</v>
      </c>
      <c r="C31" s="48" t="s">
        <v>16</v>
      </c>
      <c r="D31" s="28" t="s">
        <v>51</v>
      </c>
      <c r="E31" s="25">
        <f aca="true" t="shared" si="5" ref="E31:E38">F31</f>
        <v>0</v>
      </c>
      <c r="F31" s="25"/>
      <c r="G31" s="25"/>
      <c r="H31" s="25"/>
      <c r="I31" s="25"/>
      <c r="J31" s="44">
        <f t="shared" si="4"/>
        <v>0</v>
      </c>
      <c r="K31" s="44"/>
      <c r="L31" s="25"/>
      <c r="M31" s="25"/>
      <c r="N31" s="25"/>
      <c r="O31" s="25"/>
      <c r="P31" s="17">
        <f t="shared" si="0"/>
        <v>0</v>
      </c>
      <c r="R31" s="34"/>
      <c r="S31" s="34"/>
      <c r="T31" s="34"/>
      <c r="U31" s="36"/>
    </row>
    <row r="32" spans="1:21" ht="18" customHeight="1">
      <c r="A32" s="22" t="s">
        <v>90</v>
      </c>
      <c r="B32" s="22" t="s">
        <v>85</v>
      </c>
      <c r="C32" s="48" t="s">
        <v>87</v>
      </c>
      <c r="D32" s="28" t="s">
        <v>86</v>
      </c>
      <c r="E32" s="25">
        <f t="shared" si="5"/>
        <v>170000</v>
      </c>
      <c r="F32" s="25">
        <v>170000</v>
      </c>
      <c r="G32" s="25">
        <v>139344</v>
      </c>
      <c r="H32" s="25"/>
      <c r="I32" s="25"/>
      <c r="J32" s="44">
        <f t="shared" si="4"/>
        <v>0</v>
      </c>
      <c r="K32" s="44"/>
      <c r="L32" s="25"/>
      <c r="M32" s="25"/>
      <c r="N32" s="25"/>
      <c r="O32" s="25"/>
      <c r="P32" s="17">
        <f t="shared" si="0"/>
        <v>170000</v>
      </c>
      <c r="R32" s="34"/>
      <c r="S32" s="34"/>
      <c r="T32" s="34"/>
      <c r="U32" s="36"/>
    </row>
    <row r="33" spans="1:16" ht="20.25" customHeight="1" hidden="1">
      <c r="A33" s="22"/>
      <c r="B33" s="22"/>
      <c r="C33" s="22"/>
      <c r="D33" s="43"/>
      <c r="E33" s="25">
        <f t="shared" si="5"/>
        <v>0</v>
      </c>
      <c r="F33" s="25"/>
      <c r="G33" s="25"/>
      <c r="H33" s="25"/>
      <c r="I33" s="25"/>
      <c r="J33" s="44">
        <f t="shared" si="4"/>
        <v>0</v>
      </c>
      <c r="K33" s="44"/>
      <c r="L33" s="25"/>
      <c r="M33" s="25"/>
      <c r="N33" s="25"/>
      <c r="O33" s="25"/>
      <c r="P33" s="17">
        <f t="shared" si="0"/>
        <v>0</v>
      </c>
    </row>
    <row r="34" spans="1:16" ht="107.25" customHeight="1" hidden="1">
      <c r="A34" s="89"/>
      <c r="B34" s="89"/>
      <c r="C34" s="89"/>
      <c r="D34" s="90"/>
      <c r="E34" s="91">
        <f t="shared" si="5"/>
        <v>0</v>
      </c>
      <c r="F34" s="91"/>
      <c r="G34" s="91"/>
      <c r="H34" s="91"/>
      <c r="I34" s="91">
        <f aca="true" t="shared" si="6" ref="I34:O34">I36+I35</f>
        <v>0</v>
      </c>
      <c r="J34" s="91">
        <f t="shared" si="6"/>
        <v>0</v>
      </c>
      <c r="K34" s="91"/>
      <c r="L34" s="91">
        <f t="shared" si="6"/>
        <v>0</v>
      </c>
      <c r="M34" s="91">
        <f t="shared" si="6"/>
        <v>0</v>
      </c>
      <c r="N34" s="91">
        <f t="shared" si="6"/>
        <v>0</v>
      </c>
      <c r="O34" s="91">
        <f t="shared" si="6"/>
        <v>0</v>
      </c>
      <c r="P34" s="92">
        <f t="shared" si="0"/>
        <v>0</v>
      </c>
    </row>
    <row r="35" spans="1:16" ht="30" customHeight="1">
      <c r="A35" s="22" t="s">
        <v>113</v>
      </c>
      <c r="B35" s="22" t="s">
        <v>111</v>
      </c>
      <c r="C35" s="22" t="s">
        <v>94</v>
      </c>
      <c r="D35" s="43" t="s">
        <v>112</v>
      </c>
      <c r="E35" s="25">
        <f t="shared" si="5"/>
        <v>3394595</v>
      </c>
      <c r="F35" s="25">
        <f>3127388+(243439-184234.66)+184234.66-1000+24768</f>
        <v>3394595</v>
      </c>
      <c r="G35" s="25">
        <f>2166881+(199539-151010.85)+151010.85</f>
        <v>2366420</v>
      </c>
      <c r="H35" s="87">
        <f>837+178688+159597</f>
        <v>339122</v>
      </c>
      <c r="I35" s="25"/>
      <c r="J35" s="44">
        <f>O35+L35</f>
        <v>0</v>
      </c>
      <c r="K35" s="44"/>
      <c r="L35" s="25"/>
      <c r="M35" s="25"/>
      <c r="N35" s="25"/>
      <c r="O35" s="25"/>
      <c r="P35" s="17">
        <f t="shared" si="0"/>
        <v>3394595</v>
      </c>
    </row>
    <row r="36" spans="1:16" ht="27" customHeight="1">
      <c r="A36" s="22" t="s">
        <v>92</v>
      </c>
      <c r="B36" s="22" t="s">
        <v>91</v>
      </c>
      <c r="C36" s="22" t="s">
        <v>94</v>
      </c>
      <c r="D36" s="49" t="s">
        <v>93</v>
      </c>
      <c r="E36" s="25">
        <f t="shared" si="5"/>
        <v>245000</v>
      </c>
      <c r="F36" s="25">
        <f>30000+52000+1000+100000+35000+27000</f>
        <v>245000</v>
      </c>
      <c r="G36" s="25"/>
      <c r="H36" s="25"/>
      <c r="I36" s="25"/>
      <c r="J36" s="44">
        <f t="shared" si="4"/>
        <v>0</v>
      </c>
      <c r="K36" s="44"/>
      <c r="L36" s="25"/>
      <c r="M36" s="25"/>
      <c r="N36" s="25"/>
      <c r="O36" s="25"/>
      <c r="P36" s="17">
        <f t="shared" si="0"/>
        <v>245000</v>
      </c>
    </row>
    <row r="37" spans="1:18" s="21" customFormat="1" ht="18.75">
      <c r="A37" s="22" t="s">
        <v>46</v>
      </c>
      <c r="B37" s="23" t="s">
        <v>23</v>
      </c>
      <c r="C37" s="23" t="s">
        <v>24</v>
      </c>
      <c r="D37" s="24" t="s">
        <v>22</v>
      </c>
      <c r="E37" s="31">
        <f t="shared" si="5"/>
        <v>1410726</v>
      </c>
      <c r="F37" s="31">
        <v>1410726</v>
      </c>
      <c r="G37" s="31">
        <v>967030</v>
      </c>
      <c r="H37" s="31">
        <f>246+30894+44777</f>
        <v>75917</v>
      </c>
      <c r="I37" s="84"/>
      <c r="J37" s="44">
        <f t="shared" si="4"/>
        <v>26500</v>
      </c>
      <c r="K37" s="44">
        <v>25000</v>
      </c>
      <c r="L37" s="31">
        <v>1500</v>
      </c>
      <c r="M37" s="84"/>
      <c r="N37" s="84"/>
      <c r="O37" s="31">
        <f>K37</f>
        <v>25000</v>
      </c>
      <c r="P37" s="17">
        <f t="shared" si="0"/>
        <v>1437226</v>
      </c>
      <c r="R37" s="30"/>
    </row>
    <row r="38" spans="1:18" ht="30">
      <c r="A38" s="22" t="s">
        <v>47</v>
      </c>
      <c r="B38" s="23" t="s">
        <v>25</v>
      </c>
      <c r="C38" s="23" t="s">
        <v>12</v>
      </c>
      <c r="D38" s="24" t="s">
        <v>26</v>
      </c>
      <c r="E38" s="31">
        <f t="shared" si="5"/>
        <v>4883693</v>
      </c>
      <c r="F38" s="31">
        <v>4883693</v>
      </c>
      <c r="G38" s="31">
        <v>3313523</v>
      </c>
      <c r="H38" s="31">
        <f>1476+200811+191901+75000</f>
        <v>469188</v>
      </c>
      <c r="I38" s="31"/>
      <c r="J38" s="44">
        <f>O38+L38</f>
        <v>55000</v>
      </c>
      <c r="K38" s="44">
        <v>50000</v>
      </c>
      <c r="L38" s="31">
        <v>5000</v>
      </c>
      <c r="M38" s="84"/>
      <c r="N38" s="84"/>
      <c r="O38" s="31">
        <f>K38</f>
        <v>50000</v>
      </c>
      <c r="P38" s="17">
        <f t="shared" si="0"/>
        <v>4938693</v>
      </c>
      <c r="R38" s="27"/>
    </row>
    <row r="39" spans="1:16" ht="18.75" customHeight="1" hidden="1">
      <c r="A39" s="22"/>
      <c r="B39" s="23"/>
      <c r="C39" s="23"/>
      <c r="D39" s="24"/>
      <c r="E39" s="25"/>
      <c r="F39" s="25"/>
      <c r="G39" s="25"/>
      <c r="H39" s="25"/>
      <c r="I39" s="25"/>
      <c r="J39" s="25">
        <f>L39+O39</f>
        <v>0</v>
      </c>
      <c r="K39" s="25"/>
      <c r="L39" s="25"/>
      <c r="M39" s="20"/>
      <c r="N39" s="20"/>
      <c r="O39" s="25"/>
      <c r="P39" s="17">
        <f t="shared" si="0"/>
        <v>0</v>
      </c>
    </row>
    <row r="40" spans="1:16" ht="18.75" hidden="1">
      <c r="A40" s="22" t="s">
        <v>58</v>
      </c>
      <c r="B40" s="23" t="s">
        <v>53</v>
      </c>
      <c r="C40" s="23"/>
      <c r="D40" s="24" t="s">
        <v>54</v>
      </c>
      <c r="E40" s="31">
        <f aca="true" t="shared" si="7" ref="E40:E56">F40</f>
        <v>0</v>
      </c>
      <c r="F40" s="31"/>
      <c r="G40" s="31"/>
      <c r="H40" s="25"/>
      <c r="I40" s="25"/>
      <c r="J40" s="25">
        <f>L40+O40</f>
        <v>0</v>
      </c>
      <c r="K40" s="25"/>
      <c r="L40" s="25"/>
      <c r="M40" s="20"/>
      <c r="N40" s="20"/>
      <c r="O40" s="25"/>
      <c r="P40" s="17">
        <f t="shared" si="0"/>
        <v>0</v>
      </c>
    </row>
    <row r="41" spans="1:16" ht="24" customHeight="1" hidden="1">
      <c r="A41" s="22" t="s">
        <v>48</v>
      </c>
      <c r="B41" s="23" t="s">
        <v>59</v>
      </c>
      <c r="C41" s="23" t="s">
        <v>37</v>
      </c>
      <c r="D41" s="50" t="s">
        <v>60</v>
      </c>
      <c r="E41" s="25">
        <f t="shared" si="7"/>
        <v>0</v>
      </c>
      <c r="F41" s="25"/>
      <c r="G41" s="25"/>
      <c r="H41" s="25"/>
      <c r="I41" s="25"/>
      <c r="J41" s="25">
        <f>L41+O41</f>
        <v>0</v>
      </c>
      <c r="K41" s="25"/>
      <c r="L41" s="25"/>
      <c r="M41" s="20"/>
      <c r="N41" s="20"/>
      <c r="O41" s="25"/>
      <c r="P41" s="17">
        <f t="shared" si="0"/>
        <v>0</v>
      </c>
    </row>
    <row r="42" spans="1:16" ht="18.75" hidden="1">
      <c r="A42" s="22" t="s">
        <v>97</v>
      </c>
      <c r="B42" s="23" t="s">
        <v>88</v>
      </c>
      <c r="C42" s="23" t="s">
        <v>37</v>
      </c>
      <c r="D42" s="28" t="s">
        <v>89</v>
      </c>
      <c r="E42" s="25">
        <f t="shared" si="7"/>
        <v>0</v>
      </c>
      <c r="F42" s="25"/>
      <c r="G42" s="25"/>
      <c r="H42" s="25"/>
      <c r="I42" s="25"/>
      <c r="J42" s="25">
        <f>L42+O42</f>
        <v>0</v>
      </c>
      <c r="K42" s="25"/>
      <c r="L42" s="25"/>
      <c r="M42" s="25"/>
      <c r="N42" s="25"/>
      <c r="O42" s="25"/>
      <c r="P42" s="17">
        <f t="shared" si="0"/>
        <v>0</v>
      </c>
    </row>
    <row r="43" spans="1:18" ht="18.75" hidden="1">
      <c r="A43" s="22" t="s">
        <v>124</v>
      </c>
      <c r="B43" s="23" t="s">
        <v>126</v>
      </c>
      <c r="C43" s="23"/>
      <c r="D43" s="51" t="s">
        <v>128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17">
        <f>E43</f>
        <v>0</v>
      </c>
      <c r="R43" s="82"/>
    </row>
    <row r="44" spans="1:18" ht="30" customHeight="1" hidden="1">
      <c r="A44" s="22" t="s">
        <v>125</v>
      </c>
      <c r="B44" s="23" t="s">
        <v>127</v>
      </c>
      <c r="C44" s="23" t="s">
        <v>130</v>
      </c>
      <c r="D44" s="28" t="s">
        <v>129</v>
      </c>
      <c r="E44" s="25">
        <f t="shared" si="7"/>
        <v>0</v>
      </c>
      <c r="F44" s="25"/>
      <c r="G44" s="20"/>
      <c r="H44" s="20"/>
      <c r="I44" s="20"/>
      <c r="J44" s="25">
        <f>L44+O44</f>
        <v>0</v>
      </c>
      <c r="K44" s="25"/>
      <c r="L44" s="25"/>
      <c r="M44" s="25"/>
      <c r="N44" s="25"/>
      <c r="O44" s="25"/>
      <c r="P44" s="17">
        <f aca="true" t="shared" si="8" ref="P44:P75">E44+J44</f>
        <v>0</v>
      </c>
      <c r="R44" s="82"/>
    </row>
    <row r="45" spans="1:18" ht="29.25" customHeight="1" hidden="1">
      <c r="A45" s="22" t="s">
        <v>74</v>
      </c>
      <c r="B45" s="22" t="s">
        <v>75</v>
      </c>
      <c r="C45" s="22"/>
      <c r="D45" s="28" t="s">
        <v>76</v>
      </c>
      <c r="E45" s="25"/>
      <c r="F45" s="25"/>
      <c r="G45" s="25"/>
      <c r="H45" s="25"/>
      <c r="I45" s="25">
        <f aca="true" t="shared" si="9" ref="I45:N45">I46</f>
        <v>0</v>
      </c>
      <c r="J45" s="25"/>
      <c r="K45" s="25"/>
      <c r="L45" s="25"/>
      <c r="M45" s="25">
        <f t="shared" si="9"/>
        <v>0</v>
      </c>
      <c r="N45" s="25">
        <f t="shared" si="9"/>
        <v>0</v>
      </c>
      <c r="O45" s="25"/>
      <c r="P45" s="17">
        <f t="shared" si="8"/>
        <v>0</v>
      </c>
      <c r="R45" s="82"/>
    </row>
    <row r="46" spans="1:18" ht="18.75" customHeight="1">
      <c r="A46" s="22" t="s">
        <v>64</v>
      </c>
      <c r="B46" s="22" t="s">
        <v>61</v>
      </c>
      <c r="C46" s="22" t="s">
        <v>11</v>
      </c>
      <c r="D46" s="28" t="s">
        <v>77</v>
      </c>
      <c r="E46" s="25">
        <f t="shared" si="7"/>
        <v>50000</v>
      </c>
      <c r="F46" s="25">
        <v>50000</v>
      </c>
      <c r="G46" s="20"/>
      <c r="H46" s="20"/>
      <c r="I46" s="20"/>
      <c r="J46" s="44">
        <f>O46+L46</f>
        <v>16296</v>
      </c>
      <c r="K46" s="44">
        <f>16296</f>
        <v>16296</v>
      </c>
      <c r="L46" s="25"/>
      <c r="M46" s="25"/>
      <c r="N46" s="25"/>
      <c r="O46" s="25">
        <f>K46</f>
        <v>16296</v>
      </c>
      <c r="P46" s="17">
        <f t="shared" si="8"/>
        <v>66296</v>
      </c>
      <c r="R46" s="83"/>
    </row>
    <row r="47" spans="1:16" ht="16.5" customHeight="1" hidden="1">
      <c r="A47" s="22"/>
      <c r="B47" s="22"/>
      <c r="C47" s="22"/>
      <c r="D47" s="28" t="s">
        <v>31</v>
      </c>
      <c r="E47" s="25">
        <f t="shared" si="7"/>
        <v>0</v>
      </c>
      <c r="F47" s="25"/>
      <c r="G47" s="20"/>
      <c r="H47" s="20"/>
      <c r="I47" s="20"/>
      <c r="J47" s="44">
        <f aca="true" t="shared" si="10" ref="J47:J62">O47+L47</f>
        <v>0</v>
      </c>
      <c r="K47" s="44"/>
      <c r="L47" s="25"/>
      <c r="M47" s="25"/>
      <c r="N47" s="25"/>
      <c r="O47" s="25"/>
      <c r="P47" s="17">
        <f t="shared" si="8"/>
        <v>0</v>
      </c>
    </row>
    <row r="48" spans="1:16" ht="27" customHeight="1" hidden="1">
      <c r="A48" s="22" t="s">
        <v>143</v>
      </c>
      <c r="B48" s="22" t="s">
        <v>144</v>
      </c>
      <c r="C48" s="22" t="s">
        <v>11</v>
      </c>
      <c r="D48" s="28" t="s">
        <v>145</v>
      </c>
      <c r="E48" s="25">
        <f t="shared" si="7"/>
        <v>0</v>
      </c>
      <c r="F48" s="25"/>
      <c r="G48" s="20"/>
      <c r="H48" s="20"/>
      <c r="I48" s="20"/>
      <c r="J48" s="44">
        <f>L48+O48</f>
        <v>0</v>
      </c>
      <c r="K48" s="44"/>
      <c r="L48" s="25"/>
      <c r="M48" s="25"/>
      <c r="N48" s="25"/>
      <c r="O48" s="25">
        <f>K48</f>
        <v>0</v>
      </c>
      <c r="P48" s="17">
        <f t="shared" si="8"/>
        <v>0</v>
      </c>
    </row>
    <row r="49" spans="1:16" ht="20.25" customHeight="1">
      <c r="A49" s="22" t="s">
        <v>41</v>
      </c>
      <c r="B49" s="22">
        <v>6030</v>
      </c>
      <c r="C49" s="22" t="s">
        <v>11</v>
      </c>
      <c r="D49" s="28" t="s">
        <v>40</v>
      </c>
      <c r="E49" s="25">
        <f t="shared" si="7"/>
        <v>1532904</v>
      </c>
      <c r="F49" s="25">
        <f>1152904+100000+280000</f>
        <v>1532904</v>
      </c>
      <c r="G49" s="25"/>
      <c r="H49" s="25">
        <v>497393</v>
      </c>
      <c r="I49" s="25"/>
      <c r="J49" s="44">
        <f t="shared" si="10"/>
        <v>191217</v>
      </c>
      <c r="K49" s="44">
        <f>80000+80000+40000-8783</f>
        <v>191217</v>
      </c>
      <c r="L49" s="52"/>
      <c r="M49" s="25"/>
      <c r="N49" s="25"/>
      <c r="O49" s="25">
        <f>K49</f>
        <v>191217</v>
      </c>
      <c r="P49" s="17">
        <f t="shared" si="8"/>
        <v>1724121</v>
      </c>
    </row>
    <row r="50" spans="1:16" s="21" customFormat="1" ht="18.75" customHeight="1" hidden="1">
      <c r="A50" s="13"/>
      <c r="B50" s="13"/>
      <c r="C50" s="13"/>
      <c r="D50" s="53"/>
      <c r="E50" s="25">
        <f t="shared" si="7"/>
        <v>0</v>
      </c>
      <c r="F50" s="20"/>
      <c r="G50" s="20"/>
      <c r="H50" s="20"/>
      <c r="I50" s="20">
        <f>I52</f>
        <v>0</v>
      </c>
      <c r="J50" s="44">
        <f t="shared" si="10"/>
        <v>0</v>
      </c>
      <c r="K50" s="44"/>
      <c r="L50" s="20"/>
      <c r="M50" s="20">
        <f>M52</f>
        <v>0</v>
      </c>
      <c r="N50" s="20">
        <f>N52</f>
        <v>0</v>
      </c>
      <c r="O50" s="25">
        <f aca="true" t="shared" si="11" ref="O50:O77">K50</f>
        <v>0</v>
      </c>
      <c r="P50" s="17">
        <f t="shared" si="8"/>
        <v>0</v>
      </c>
    </row>
    <row r="51" spans="1:16" s="56" customFormat="1" ht="18.75" customHeight="1" hidden="1">
      <c r="A51" s="54"/>
      <c r="B51" s="54"/>
      <c r="C51" s="54"/>
      <c r="D51" s="55"/>
      <c r="E51" s="25">
        <f t="shared" si="7"/>
        <v>0</v>
      </c>
      <c r="F51" s="52"/>
      <c r="G51" s="52"/>
      <c r="H51" s="52"/>
      <c r="I51" s="52"/>
      <c r="J51" s="44">
        <f t="shared" si="10"/>
        <v>0</v>
      </c>
      <c r="K51" s="44"/>
      <c r="L51" s="52"/>
      <c r="M51" s="52"/>
      <c r="N51" s="52"/>
      <c r="O51" s="25">
        <f t="shared" si="11"/>
        <v>0</v>
      </c>
      <c r="P51" s="17">
        <f t="shared" si="8"/>
        <v>0</v>
      </c>
    </row>
    <row r="52" spans="1:16" ht="42.75" customHeight="1" hidden="1">
      <c r="A52" s="22"/>
      <c r="B52" s="13"/>
      <c r="C52" s="13"/>
      <c r="D52" s="53"/>
      <c r="E52" s="25">
        <f t="shared" si="7"/>
        <v>0</v>
      </c>
      <c r="F52" s="20"/>
      <c r="G52" s="25"/>
      <c r="H52" s="25"/>
      <c r="I52" s="25"/>
      <c r="J52" s="44">
        <f t="shared" si="10"/>
        <v>0</v>
      </c>
      <c r="K52" s="44"/>
      <c r="L52" s="25"/>
      <c r="M52" s="20"/>
      <c r="N52" s="20"/>
      <c r="O52" s="25">
        <f t="shared" si="11"/>
        <v>0</v>
      </c>
      <c r="P52" s="17">
        <f t="shared" si="8"/>
        <v>0</v>
      </c>
    </row>
    <row r="53" spans="1:16" ht="18.75" customHeight="1" hidden="1">
      <c r="A53" s="22"/>
      <c r="B53" s="22"/>
      <c r="C53" s="22"/>
      <c r="D53" s="28"/>
      <c r="E53" s="25">
        <f t="shared" si="7"/>
        <v>0</v>
      </c>
      <c r="F53" s="25"/>
      <c r="G53" s="25"/>
      <c r="H53" s="25"/>
      <c r="I53" s="25"/>
      <c r="J53" s="44">
        <f t="shared" si="10"/>
        <v>0</v>
      </c>
      <c r="K53" s="44"/>
      <c r="L53" s="25"/>
      <c r="M53" s="20"/>
      <c r="N53" s="20"/>
      <c r="O53" s="25">
        <f t="shared" si="11"/>
        <v>0</v>
      </c>
      <c r="P53" s="17">
        <f t="shared" si="8"/>
        <v>0</v>
      </c>
    </row>
    <row r="54" spans="1:16" s="58" customFormat="1" ht="0.75" customHeight="1" hidden="1">
      <c r="A54" s="22"/>
      <c r="B54" s="13"/>
      <c r="C54" s="13"/>
      <c r="D54" s="53"/>
      <c r="E54" s="25">
        <f t="shared" si="7"/>
        <v>0</v>
      </c>
      <c r="F54" s="57"/>
      <c r="G54" s="57"/>
      <c r="H54" s="57"/>
      <c r="I54" s="57"/>
      <c r="J54" s="44">
        <f t="shared" si="10"/>
        <v>0</v>
      </c>
      <c r="K54" s="44"/>
      <c r="L54" s="57"/>
      <c r="M54" s="57"/>
      <c r="N54" s="57"/>
      <c r="O54" s="25">
        <f t="shared" si="11"/>
        <v>0</v>
      </c>
      <c r="P54" s="17">
        <f t="shared" si="8"/>
        <v>0</v>
      </c>
    </row>
    <row r="55" spans="1:16" s="58" customFormat="1" ht="18" customHeight="1" hidden="1">
      <c r="A55" s="22" t="s">
        <v>65</v>
      </c>
      <c r="B55" s="22" t="s">
        <v>62</v>
      </c>
      <c r="C55" s="22" t="s">
        <v>67</v>
      </c>
      <c r="D55" s="28" t="s">
        <v>68</v>
      </c>
      <c r="E55" s="25">
        <f t="shared" si="7"/>
        <v>0</v>
      </c>
      <c r="F55" s="44"/>
      <c r="G55" s="57"/>
      <c r="H55" s="57"/>
      <c r="I55" s="57"/>
      <c r="J55" s="44">
        <f t="shared" si="10"/>
        <v>0</v>
      </c>
      <c r="K55" s="44"/>
      <c r="L55" s="44"/>
      <c r="M55" s="57"/>
      <c r="N55" s="57"/>
      <c r="O55" s="25">
        <f t="shared" si="11"/>
        <v>0</v>
      </c>
      <c r="P55" s="17">
        <f t="shared" si="8"/>
        <v>0</v>
      </c>
    </row>
    <row r="56" spans="1:16" s="58" customFormat="1" ht="27.75" customHeight="1">
      <c r="A56" s="22" t="s">
        <v>114</v>
      </c>
      <c r="B56" s="22" t="s">
        <v>115</v>
      </c>
      <c r="C56" s="22" t="s">
        <v>116</v>
      </c>
      <c r="D56" s="28" t="s">
        <v>117</v>
      </c>
      <c r="E56" s="25">
        <f t="shared" si="7"/>
        <v>0</v>
      </c>
      <c r="F56" s="44"/>
      <c r="G56" s="57"/>
      <c r="H56" s="57"/>
      <c r="I56" s="57"/>
      <c r="J56" s="44">
        <f t="shared" si="10"/>
        <v>68783</v>
      </c>
      <c r="K56" s="44">
        <f>60000+8783</f>
        <v>68783</v>
      </c>
      <c r="L56" s="44"/>
      <c r="M56" s="57"/>
      <c r="N56" s="57"/>
      <c r="O56" s="25">
        <f t="shared" si="11"/>
        <v>68783</v>
      </c>
      <c r="P56" s="17">
        <f t="shared" si="8"/>
        <v>68783</v>
      </c>
    </row>
    <row r="57" spans="1:16" s="58" customFormat="1" ht="19.5" customHeight="1" hidden="1">
      <c r="A57" s="22" t="s">
        <v>148</v>
      </c>
      <c r="B57" s="22" t="s">
        <v>149</v>
      </c>
      <c r="C57" s="22" t="s">
        <v>116</v>
      </c>
      <c r="D57" s="28" t="s">
        <v>150</v>
      </c>
      <c r="E57" s="25">
        <f>F57+I57</f>
        <v>0</v>
      </c>
      <c r="F57" s="44"/>
      <c r="G57" s="57"/>
      <c r="H57" s="57"/>
      <c r="I57" s="44"/>
      <c r="J57" s="44">
        <f t="shared" si="10"/>
        <v>0</v>
      </c>
      <c r="K57" s="44"/>
      <c r="L57" s="44"/>
      <c r="M57" s="57"/>
      <c r="N57" s="57"/>
      <c r="O57" s="25">
        <f t="shared" si="11"/>
        <v>0</v>
      </c>
      <c r="P57" s="17">
        <f t="shared" si="8"/>
        <v>0</v>
      </c>
    </row>
    <row r="58" spans="1:16" s="58" customFormat="1" ht="20.25" customHeight="1" hidden="1">
      <c r="A58" s="22" t="s">
        <v>105</v>
      </c>
      <c r="B58" s="22" t="s">
        <v>106</v>
      </c>
      <c r="C58" s="22"/>
      <c r="D58" s="28" t="s">
        <v>107</v>
      </c>
      <c r="E58" s="44">
        <f aca="true" t="shared" si="12" ref="E58:E70">F58</f>
        <v>0</v>
      </c>
      <c r="F58" s="44"/>
      <c r="G58" s="57"/>
      <c r="H58" s="57"/>
      <c r="I58" s="57"/>
      <c r="J58" s="44">
        <f t="shared" si="10"/>
        <v>0</v>
      </c>
      <c r="K58" s="44"/>
      <c r="L58" s="44"/>
      <c r="M58" s="44">
        <f>SUM(M59+M61)</f>
        <v>0</v>
      </c>
      <c r="N58" s="44">
        <f>SUM(N59+N61)</f>
        <v>0</v>
      </c>
      <c r="O58" s="25">
        <f t="shared" si="11"/>
        <v>0</v>
      </c>
      <c r="P58" s="17">
        <f t="shared" si="8"/>
        <v>0</v>
      </c>
    </row>
    <row r="59" spans="1:16" s="58" customFormat="1" ht="30" customHeight="1" hidden="1">
      <c r="A59" s="22" t="s">
        <v>108</v>
      </c>
      <c r="B59" s="22" t="s">
        <v>109</v>
      </c>
      <c r="C59" s="22" t="s">
        <v>110</v>
      </c>
      <c r="D59" s="28" t="s">
        <v>158</v>
      </c>
      <c r="E59" s="44">
        <f t="shared" si="12"/>
        <v>0</v>
      </c>
      <c r="F59" s="44"/>
      <c r="G59" s="57"/>
      <c r="H59" s="57"/>
      <c r="I59" s="57"/>
      <c r="J59" s="44">
        <f t="shared" si="10"/>
        <v>0</v>
      </c>
      <c r="K59" s="44"/>
      <c r="L59" s="44"/>
      <c r="M59" s="57"/>
      <c r="N59" s="57"/>
      <c r="O59" s="25">
        <f t="shared" si="11"/>
        <v>0</v>
      </c>
      <c r="P59" s="17">
        <f t="shared" si="8"/>
        <v>0</v>
      </c>
    </row>
    <row r="60" spans="1:16" s="58" customFormat="1" ht="16.5" customHeight="1" hidden="1">
      <c r="A60" s="22"/>
      <c r="B60" s="22"/>
      <c r="C60" s="22"/>
      <c r="D60" s="28" t="s">
        <v>31</v>
      </c>
      <c r="E60" s="44">
        <f t="shared" si="12"/>
        <v>0</v>
      </c>
      <c r="F60" s="44"/>
      <c r="G60" s="57"/>
      <c r="H60" s="57"/>
      <c r="I60" s="57"/>
      <c r="J60" s="44">
        <f t="shared" si="10"/>
        <v>0</v>
      </c>
      <c r="K60" s="44"/>
      <c r="L60" s="44"/>
      <c r="M60" s="57"/>
      <c r="N60" s="57"/>
      <c r="O60" s="25">
        <f t="shared" si="11"/>
        <v>0</v>
      </c>
      <c r="P60" s="17">
        <f t="shared" si="8"/>
        <v>0</v>
      </c>
    </row>
    <row r="61" spans="1:16" s="58" customFormat="1" ht="43.5" customHeight="1" hidden="1">
      <c r="A61" s="22" t="s">
        <v>141</v>
      </c>
      <c r="B61" s="22" t="s">
        <v>137</v>
      </c>
      <c r="C61" s="22" t="s">
        <v>110</v>
      </c>
      <c r="D61" s="28" t="s">
        <v>138</v>
      </c>
      <c r="E61" s="44"/>
      <c r="F61" s="44"/>
      <c r="G61" s="57"/>
      <c r="H61" s="57"/>
      <c r="I61" s="57"/>
      <c r="J61" s="44">
        <f t="shared" si="10"/>
        <v>0</v>
      </c>
      <c r="K61" s="44"/>
      <c r="L61" s="44"/>
      <c r="M61" s="57"/>
      <c r="N61" s="57"/>
      <c r="O61" s="25">
        <f t="shared" si="11"/>
        <v>0</v>
      </c>
      <c r="P61" s="17">
        <f t="shared" si="8"/>
        <v>0</v>
      </c>
    </row>
    <row r="62" spans="1:16" s="58" customFormat="1" ht="19.5" customHeight="1" hidden="1">
      <c r="A62" s="22"/>
      <c r="B62" s="22"/>
      <c r="C62" s="22"/>
      <c r="D62" s="28" t="s">
        <v>31</v>
      </c>
      <c r="E62" s="44"/>
      <c r="F62" s="44"/>
      <c r="G62" s="57"/>
      <c r="H62" s="57"/>
      <c r="I62" s="57"/>
      <c r="J62" s="44">
        <f t="shared" si="10"/>
        <v>0</v>
      </c>
      <c r="K62" s="44"/>
      <c r="L62" s="44"/>
      <c r="M62" s="57"/>
      <c r="N62" s="57"/>
      <c r="O62" s="25">
        <f t="shared" si="11"/>
        <v>0</v>
      </c>
      <c r="P62" s="17">
        <f t="shared" si="8"/>
        <v>0</v>
      </c>
    </row>
    <row r="63" spans="1:16" s="58" customFormat="1" ht="1.5" customHeight="1" hidden="1">
      <c r="A63" s="22" t="s">
        <v>73</v>
      </c>
      <c r="B63" s="22" t="s">
        <v>71</v>
      </c>
      <c r="C63" s="22"/>
      <c r="D63" s="28" t="s">
        <v>72</v>
      </c>
      <c r="E63" s="44">
        <f t="shared" si="12"/>
        <v>0</v>
      </c>
      <c r="F63" s="44"/>
      <c r="G63" s="57"/>
      <c r="H63" s="57"/>
      <c r="I63" s="57"/>
      <c r="J63" s="44">
        <f>J64</f>
        <v>0</v>
      </c>
      <c r="K63" s="44"/>
      <c r="L63" s="57"/>
      <c r="M63" s="57">
        <f>M64</f>
        <v>0</v>
      </c>
      <c r="N63" s="57">
        <f>N64</f>
        <v>0</v>
      </c>
      <c r="O63" s="25">
        <f t="shared" si="11"/>
        <v>0</v>
      </c>
      <c r="P63" s="17">
        <f t="shared" si="8"/>
        <v>0</v>
      </c>
    </row>
    <row r="64" spans="1:16" s="58" customFormat="1" ht="19.5" customHeight="1" hidden="1">
      <c r="A64" s="22" t="s">
        <v>66</v>
      </c>
      <c r="B64" s="22" t="s">
        <v>63</v>
      </c>
      <c r="C64" s="22" t="s">
        <v>69</v>
      </c>
      <c r="D64" s="28" t="s">
        <v>70</v>
      </c>
      <c r="E64" s="44">
        <f>F64</f>
        <v>0</v>
      </c>
      <c r="F64" s="44"/>
      <c r="G64" s="57"/>
      <c r="H64" s="57"/>
      <c r="I64" s="57"/>
      <c r="J64" s="44">
        <f>O64+L64</f>
        <v>0</v>
      </c>
      <c r="K64" s="44"/>
      <c r="L64" s="57"/>
      <c r="M64" s="57"/>
      <c r="N64" s="57"/>
      <c r="O64" s="25">
        <f t="shared" si="11"/>
        <v>0</v>
      </c>
      <c r="P64" s="17">
        <f t="shared" si="8"/>
        <v>0</v>
      </c>
    </row>
    <row r="65" spans="1:16" s="58" customFormat="1" ht="14.25" customHeight="1" hidden="1">
      <c r="A65" s="22" t="s">
        <v>146</v>
      </c>
      <c r="B65" s="22" t="s">
        <v>135</v>
      </c>
      <c r="C65" s="22" t="s">
        <v>110</v>
      </c>
      <c r="D65" s="28" t="s">
        <v>136</v>
      </c>
      <c r="E65" s="44">
        <f>F65</f>
        <v>0</v>
      </c>
      <c r="F65" s="44"/>
      <c r="G65" s="57"/>
      <c r="H65" s="57"/>
      <c r="I65" s="57"/>
      <c r="J65" s="44">
        <f>O65+L65</f>
        <v>0</v>
      </c>
      <c r="K65" s="44"/>
      <c r="L65" s="57"/>
      <c r="M65" s="57"/>
      <c r="N65" s="57"/>
      <c r="O65" s="25">
        <f t="shared" si="11"/>
        <v>0</v>
      </c>
      <c r="P65" s="17">
        <f t="shared" si="8"/>
        <v>0</v>
      </c>
    </row>
    <row r="66" spans="1:16" s="58" customFormat="1" ht="15" customHeight="1" hidden="1">
      <c r="A66" s="22" t="s">
        <v>118</v>
      </c>
      <c r="B66" s="22" t="s">
        <v>119</v>
      </c>
      <c r="C66" s="22"/>
      <c r="D66" s="28" t="s">
        <v>123</v>
      </c>
      <c r="E66" s="44">
        <f>F66</f>
        <v>0</v>
      </c>
      <c r="F66" s="44"/>
      <c r="G66" s="57"/>
      <c r="H66" s="57"/>
      <c r="I66" s="57"/>
      <c r="J66" s="44">
        <f>J67</f>
        <v>0</v>
      </c>
      <c r="K66" s="44"/>
      <c r="L66" s="44"/>
      <c r="M66" s="44">
        <f>M67</f>
        <v>0</v>
      </c>
      <c r="N66" s="44">
        <f>N67</f>
        <v>0</v>
      </c>
      <c r="O66" s="25">
        <f t="shared" si="11"/>
        <v>0</v>
      </c>
      <c r="P66" s="17">
        <f t="shared" si="8"/>
        <v>0</v>
      </c>
    </row>
    <row r="67" spans="1:16" s="2" customFormat="1" ht="18.75" customHeight="1" hidden="1">
      <c r="A67" s="22" t="s">
        <v>120</v>
      </c>
      <c r="B67" s="22" t="s">
        <v>121</v>
      </c>
      <c r="C67" s="22" t="s">
        <v>110</v>
      </c>
      <c r="D67" s="28" t="s">
        <v>122</v>
      </c>
      <c r="E67" s="44">
        <f t="shared" si="12"/>
        <v>0</v>
      </c>
      <c r="F67" s="44"/>
      <c r="G67" s="44"/>
      <c r="H67" s="44"/>
      <c r="I67" s="44"/>
      <c r="J67" s="44">
        <f>O67+L67</f>
        <v>0</v>
      </c>
      <c r="K67" s="44"/>
      <c r="L67" s="44"/>
      <c r="M67" s="44"/>
      <c r="N67" s="44"/>
      <c r="O67" s="25">
        <f t="shared" si="11"/>
        <v>0</v>
      </c>
      <c r="P67" s="80">
        <f t="shared" si="8"/>
        <v>0</v>
      </c>
    </row>
    <row r="68" spans="1:16" s="2" customFormat="1" ht="18.75" customHeight="1">
      <c r="A68" s="22" t="s">
        <v>134</v>
      </c>
      <c r="B68" s="22" t="s">
        <v>131</v>
      </c>
      <c r="C68" s="22" t="s">
        <v>132</v>
      </c>
      <c r="D68" s="28" t="s">
        <v>133</v>
      </c>
      <c r="E68" s="44">
        <f t="shared" si="12"/>
        <v>222900</v>
      </c>
      <c r="F68" s="44">
        <f>150000+62900+10000</f>
        <v>222900</v>
      </c>
      <c r="G68" s="44"/>
      <c r="H68" s="44"/>
      <c r="I68" s="44"/>
      <c r="J68" s="44"/>
      <c r="K68" s="44"/>
      <c r="L68" s="44"/>
      <c r="M68" s="44"/>
      <c r="N68" s="44"/>
      <c r="O68" s="25">
        <f t="shared" si="11"/>
        <v>0</v>
      </c>
      <c r="P68" s="17">
        <f t="shared" si="8"/>
        <v>222900</v>
      </c>
    </row>
    <row r="69" spans="1:16" s="2" customFormat="1" ht="17.25" customHeight="1" hidden="1">
      <c r="A69" s="22" t="s">
        <v>151</v>
      </c>
      <c r="B69" s="22" t="s">
        <v>152</v>
      </c>
      <c r="C69" s="22" t="s">
        <v>154</v>
      </c>
      <c r="D69" s="28" t="s">
        <v>153</v>
      </c>
      <c r="E69" s="44">
        <f t="shared" si="12"/>
        <v>0</v>
      </c>
      <c r="F69" s="44"/>
      <c r="G69" s="44"/>
      <c r="H69" s="44"/>
      <c r="I69" s="44"/>
      <c r="J69" s="44"/>
      <c r="K69" s="44"/>
      <c r="L69" s="44"/>
      <c r="M69" s="44"/>
      <c r="N69" s="44"/>
      <c r="O69" s="25">
        <f t="shared" si="11"/>
        <v>0</v>
      </c>
      <c r="P69" s="17">
        <f t="shared" si="8"/>
        <v>0</v>
      </c>
    </row>
    <row r="70" spans="1:16" s="58" customFormat="1" ht="21.75" customHeight="1">
      <c r="A70" s="22" t="s">
        <v>83</v>
      </c>
      <c r="B70" s="22" t="s">
        <v>82</v>
      </c>
      <c r="C70" s="22" t="s">
        <v>84</v>
      </c>
      <c r="D70" s="28" t="s">
        <v>81</v>
      </c>
      <c r="E70" s="44">
        <f t="shared" si="12"/>
        <v>0</v>
      </c>
      <c r="F70" s="44"/>
      <c r="G70" s="57"/>
      <c r="H70" s="57"/>
      <c r="I70" s="57"/>
      <c r="J70" s="44">
        <f aca="true" t="shared" si="13" ref="J70:J80">O70+L70</f>
        <v>28000</v>
      </c>
      <c r="K70" s="44"/>
      <c r="L70" s="44">
        <v>28000</v>
      </c>
      <c r="M70" s="57"/>
      <c r="N70" s="57"/>
      <c r="O70" s="25">
        <f t="shared" si="11"/>
        <v>0</v>
      </c>
      <c r="P70" s="17">
        <f t="shared" si="8"/>
        <v>28000</v>
      </c>
    </row>
    <row r="71" spans="1:16" s="58" customFormat="1" ht="21.75" customHeight="1">
      <c r="A71" s="22" t="s">
        <v>42</v>
      </c>
      <c r="B71" s="22">
        <v>8700</v>
      </c>
      <c r="C71" s="22" t="s">
        <v>14</v>
      </c>
      <c r="D71" s="59" t="s">
        <v>13</v>
      </c>
      <c r="E71" s="31">
        <f>300000-65580-62900-10000</f>
        <v>161520</v>
      </c>
      <c r="F71" s="57"/>
      <c r="G71" s="57"/>
      <c r="H71" s="57"/>
      <c r="I71" s="57"/>
      <c r="J71" s="44">
        <f t="shared" si="13"/>
        <v>0</v>
      </c>
      <c r="K71" s="44"/>
      <c r="L71" s="57"/>
      <c r="M71" s="57"/>
      <c r="N71" s="57"/>
      <c r="O71" s="25">
        <f t="shared" si="11"/>
        <v>0</v>
      </c>
      <c r="P71" s="17">
        <f t="shared" si="8"/>
        <v>161520</v>
      </c>
    </row>
    <row r="72" spans="1:16" s="58" customFormat="1" ht="18.75" customHeight="1">
      <c r="A72" s="22" t="s">
        <v>43</v>
      </c>
      <c r="B72" s="22">
        <v>9150</v>
      </c>
      <c r="C72" s="22" t="s">
        <v>21</v>
      </c>
      <c r="D72" s="59" t="s">
        <v>164</v>
      </c>
      <c r="E72" s="31">
        <f>F72</f>
        <v>7436561</v>
      </c>
      <c r="F72" s="25">
        <f>1876167+354620+385338+696841+2003499+1878489+20520+135653+14354+65580+5500</f>
        <v>7436561</v>
      </c>
      <c r="G72" s="25"/>
      <c r="H72" s="25"/>
      <c r="I72" s="25"/>
      <c r="J72" s="44">
        <f t="shared" si="13"/>
        <v>0</v>
      </c>
      <c r="K72" s="44"/>
      <c r="L72" s="25"/>
      <c r="M72" s="25"/>
      <c r="N72" s="25"/>
      <c r="O72" s="25">
        <f t="shared" si="11"/>
        <v>0</v>
      </c>
      <c r="P72" s="17">
        <f t="shared" si="8"/>
        <v>7436561</v>
      </c>
    </row>
    <row r="73" spans="1:16" s="58" customFormat="1" ht="33.75" customHeight="1" hidden="1">
      <c r="A73" s="60" t="s">
        <v>104</v>
      </c>
      <c r="B73" s="22" t="s">
        <v>102</v>
      </c>
      <c r="C73" s="22" t="s">
        <v>21</v>
      </c>
      <c r="D73" s="59" t="s">
        <v>103</v>
      </c>
      <c r="E73" s="31">
        <f>F73</f>
        <v>0</v>
      </c>
      <c r="F73" s="25"/>
      <c r="G73" s="25"/>
      <c r="H73" s="25"/>
      <c r="I73" s="25"/>
      <c r="J73" s="44"/>
      <c r="K73" s="44"/>
      <c r="L73" s="25"/>
      <c r="M73" s="25"/>
      <c r="N73" s="25"/>
      <c r="O73" s="25">
        <f t="shared" si="11"/>
        <v>0</v>
      </c>
      <c r="P73" s="17">
        <f t="shared" si="8"/>
        <v>0</v>
      </c>
    </row>
    <row r="74" spans="1:16" s="58" customFormat="1" ht="17.25" customHeight="1" hidden="1">
      <c r="A74" s="60"/>
      <c r="B74" s="22"/>
      <c r="C74" s="22"/>
      <c r="D74" s="59" t="s">
        <v>31</v>
      </c>
      <c r="E74" s="31">
        <f>F74</f>
        <v>0</v>
      </c>
      <c r="F74" s="25"/>
      <c r="G74" s="25"/>
      <c r="H74" s="25"/>
      <c r="I74" s="25"/>
      <c r="J74" s="44"/>
      <c r="K74" s="44"/>
      <c r="L74" s="25"/>
      <c r="M74" s="25"/>
      <c r="N74" s="25"/>
      <c r="O74" s="25">
        <f t="shared" si="11"/>
        <v>0</v>
      </c>
      <c r="P74" s="17">
        <f t="shared" si="8"/>
        <v>0</v>
      </c>
    </row>
    <row r="75" spans="1:16" ht="30.75" customHeight="1">
      <c r="A75" s="93" t="s">
        <v>38</v>
      </c>
      <c r="B75" s="104">
        <v>9410</v>
      </c>
      <c r="C75" s="104" t="s">
        <v>21</v>
      </c>
      <c r="D75" s="59" t="s">
        <v>44</v>
      </c>
      <c r="E75" s="31">
        <f>F75</f>
        <v>1973500</v>
      </c>
      <c r="F75" s="25">
        <v>1973500</v>
      </c>
      <c r="G75" s="25"/>
      <c r="H75" s="25"/>
      <c r="I75" s="25"/>
      <c r="J75" s="44">
        <f t="shared" si="13"/>
        <v>0</v>
      </c>
      <c r="K75" s="44"/>
      <c r="L75" s="25"/>
      <c r="M75" s="25"/>
      <c r="N75" s="25"/>
      <c r="O75" s="25">
        <f t="shared" si="11"/>
        <v>0</v>
      </c>
      <c r="P75" s="17">
        <f t="shared" si="8"/>
        <v>1973500</v>
      </c>
    </row>
    <row r="76" spans="1:16" ht="18.75">
      <c r="A76" s="94"/>
      <c r="B76" s="104"/>
      <c r="C76" s="104"/>
      <c r="D76" s="59" t="s">
        <v>31</v>
      </c>
      <c r="E76" s="31">
        <f>SUM(F76)</f>
        <v>1973500</v>
      </c>
      <c r="F76" s="25">
        <v>1973500</v>
      </c>
      <c r="G76" s="25"/>
      <c r="H76" s="25"/>
      <c r="I76" s="25"/>
      <c r="J76" s="44">
        <f t="shared" si="13"/>
        <v>0</v>
      </c>
      <c r="K76" s="44"/>
      <c r="L76" s="25"/>
      <c r="M76" s="25"/>
      <c r="N76" s="25"/>
      <c r="O76" s="25">
        <f t="shared" si="11"/>
        <v>0</v>
      </c>
      <c r="P76" s="17">
        <f>F76</f>
        <v>1973500</v>
      </c>
    </row>
    <row r="77" spans="1:16" s="66" customFormat="1" ht="20.25" customHeight="1" hidden="1">
      <c r="A77" s="61" t="s">
        <v>95</v>
      </c>
      <c r="B77" s="62" t="s">
        <v>96</v>
      </c>
      <c r="C77" s="62" t="s">
        <v>21</v>
      </c>
      <c r="D77" s="59" t="s">
        <v>155</v>
      </c>
      <c r="E77" s="63">
        <f>F77</f>
        <v>0</v>
      </c>
      <c r="F77" s="64"/>
      <c r="G77" s="64"/>
      <c r="H77" s="64"/>
      <c r="I77" s="64"/>
      <c r="J77" s="44">
        <f t="shared" si="13"/>
        <v>0</v>
      </c>
      <c r="K77" s="65"/>
      <c r="L77" s="64"/>
      <c r="M77" s="64"/>
      <c r="N77" s="64"/>
      <c r="O77" s="25">
        <f t="shared" si="11"/>
        <v>0</v>
      </c>
      <c r="P77" s="17">
        <f aca="true" t="shared" si="14" ref="P77:P82">E77+J77</f>
        <v>0</v>
      </c>
    </row>
    <row r="78" spans="1:16" ht="18.75">
      <c r="A78" s="22" t="s">
        <v>56</v>
      </c>
      <c r="B78" s="22">
        <v>9770</v>
      </c>
      <c r="C78" s="22" t="s">
        <v>21</v>
      </c>
      <c r="D78" s="59" t="s">
        <v>45</v>
      </c>
      <c r="E78" s="31">
        <f>F78</f>
        <v>739521</v>
      </c>
      <c r="F78" s="25">
        <f>410000-52000+370721+10800</f>
        <v>739521</v>
      </c>
      <c r="G78" s="25"/>
      <c r="H78" s="25"/>
      <c r="I78" s="25"/>
      <c r="J78" s="44">
        <f t="shared" si="13"/>
        <v>200000</v>
      </c>
      <c r="K78" s="44">
        <v>200000</v>
      </c>
      <c r="L78" s="25"/>
      <c r="M78" s="25"/>
      <c r="N78" s="25"/>
      <c r="O78" s="25">
        <f>K78</f>
        <v>200000</v>
      </c>
      <c r="P78" s="17">
        <f t="shared" si="14"/>
        <v>939521</v>
      </c>
    </row>
    <row r="79" spans="1:16" ht="19.5" customHeight="1" hidden="1">
      <c r="A79" s="22"/>
      <c r="B79" s="22"/>
      <c r="C79" s="22"/>
      <c r="D79" s="51"/>
      <c r="E79" s="31"/>
      <c r="F79" s="25"/>
      <c r="G79" s="25"/>
      <c r="H79" s="25"/>
      <c r="I79" s="25"/>
      <c r="J79" s="44">
        <f t="shared" si="13"/>
        <v>0</v>
      </c>
      <c r="K79" s="44"/>
      <c r="L79" s="25"/>
      <c r="M79" s="25"/>
      <c r="N79" s="25"/>
      <c r="O79" s="25"/>
      <c r="P79" s="17">
        <f t="shared" si="14"/>
        <v>0</v>
      </c>
    </row>
    <row r="80" spans="1:16" ht="31.5" customHeight="1">
      <c r="A80" s="22" t="s">
        <v>79</v>
      </c>
      <c r="B80" s="22" t="s">
        <v>78</v>
      </c>
      <c r="C80" s="22" t="s">
        <v>21</v>
      </c>
      <c r="D80" s="49" t="s">
        <v>80</v>
      </c>
      <c r="E80" s="31">
        <f>F80</f>
        <v>94660</v>
      </c>
      <c r="F80" s="25">
        <f>35000+50000+9660</f>
        <v>94660</v>
      </c>
      <c r="G80" s="25"/>
      <c r="H80" s="25"/>
      <c r="I80" s="25"/>
      <c r="J80" s="44">
        <f t="shared" si="13"/>
        <v>0</v>
      </c>
      <c r="K80" s="44"/>
      <c r="L80" s="25"/>
      <c r="M80" s="25"/>
      <c r="N80" s="25"/>
      <c r="O80" s="25"/>
      <c r="P80" s="17">
        <f t="shared" si="14"/>
        <v>94660</v>
      </c>
    </row>
    <row r="81" spans="1:18" ht="18.75" customHeight="1">
      <c r="A81" s="67"/>
      <c r="B81" s="19"/>
      <c r="C81" s="19"/>
      <c r="D81" s="68" t="s">
        <v>142</v>
      </c>
      <c r="E81" s="69">
        <f>SUM(E13+E16+E18+E20+E24+E27+E31+E33+E37+E38+E41+E42+E49+E71+E72+E75+E78+E55+E46+E64+E80+E32+E36+E77+E23+E73+E35+E56+E66+E44+E68+E65+E61+E48+E57+E69)</f>
        <v>91307984</v>
      </c>
      <c r="F81" s="69">
        <f>SUM(F13+F16+F18+F20+F24+F27+F31+F33+F37+F38+F41+F42+F49+F71+F72+F75+F78+F55+F46+F64+F80+F32+F36+F77+F23+F73+F35+F56+F66+F44+F68+F65+F61+F48+F57+F69)</f>
        <v>91146464</v>
      </c>
      <c r="G81" s="69">
        <f>SUM(G13+G16+G18+G20+G24+G27+G31+G33+G37+G38+G41+G42+G49+G71+G72+G75+G78+G55+G46+G64+G80+G32+G36+G77+G23+G73+G35+G56+G66+G44+G68+G65+G61+G48+G57+G69)</f>
        <v>53311019</v>
      </c>
      <c r="H81" s="69">
        <f>SUM(H13+H16+H18+H20+H24+H27+H31+H33+H37+H38+H41+H42+H49+H71+H72+H75+H78+H55+H46+H64+H80+H32+H36+H77+H23+H73+H35+H56+H66+H44+H68+H65+H61+H48+H57+H69)</f>
        <v>6696305</v>
      </c>
      <c r="I81" s="69">
        <f>SUM(I13+I16+I18+I20+I27+I31+I33+I37+I38+I41+I42+I49+I71+I72+I75+I78+I55+I46+I64+I80+I32+I36+I77+I23+I73+I35+I56+I66+I44+I68+I65+I61+I48+I57+I69)</f>
        <v>0</v>
      </c>
      <c r="J81" s="69">
        <f aca="true" t="shared" si="15" ref="J81:O81">SUM(J13+J16+J18+J20+J24+J27+J31+J33+J37+J38+J41+J42+J49+J71+J72+J75+J78+J55+J46+J64+J80+J32+J77+J23+J73+J35+J36+J56+J66+J44+J68+J65+J61+J48+J70+J57+J69+J59)</f>
        <v>1814456</v>
      </c>
      <c r="K81" s="69">
        <f t="shared" si="15"/>
        <v>625696</v>
      </c>
      <c r="L81" s="69">
        <f t="shared" si="15"/>
        <v>1188760</v>
      </c>
      <c r="M81" s="69">
        <f t="shared" si="15"/>
        <v>0</v>
      </c>
      <c r="N81" s="69">
        <f t="shared" si="15"/>
        <v>0</v>
      </c>
      <c r="O81" s="69">
        <f t="shared" si="15"/>
        <v>625696</v>
      </c>
      <c r="P81" s="17">
        <f>E81+J81</f>
        <v>93122440</v>
      </c>
      <c r="R81" s="27"/>
    </row>
    <row r="82" spans="1:17" ht="18.75" customHeight="1">
      <c r="A82" s="70"/>
      <c r="B82" s="71"/>
      <c r="C82" s="72"/>
      <c r="D82" s="68" t="s">
        <v>50</v>
      </c>
      <c r="E82" s="69">
        <f>SUM(E19+E21+E76+E74+E47)</f>
        <v>30046400</v>
      </c>
      <c r="F82" s="69">
        <f>SUM(F19+F21+F76+F74+F47)</f>
        <v>30046400</v>
      </c>
      <c r="G82" s="69">
        <f>SUM(G19+G21+G76+G74+G47)</f>
        <v>22890745</v>
      </c>
      <c r="H82" s="69">
        <f>SUM(H19+H21+H76+H74+H47)</f>
        <v>0</v>
      </c>
      <c r="I82" s="69">
        <f>SUM(I19+I21+I76+I74+I47)</f>
        <v>0</v>
      </c>
      <c r="J82" s="69">
        <f aca="true" t="shared" si="16" ref="J82:O82">SUM(J19+J21+J76+J74+J47+J60+J62)</f>
        <v>74400</v>
      </c>
      <c r="K82" s="69">
        <f t="shared" si="16"/>
        <v>74400</v>
      </c>
      <c r="L82" s="69">
        <f t="shared" si="16"/>
        <v>0</v>
      </c>
      <c r="M82" s="69">
        <f t="shared" si="16"/>
        <v>0</v>
      </c>
      <c r="N82" s="69">
        <f t="shared" si="16"/>
        <v>0</v>
      </c>
      <c r="O82" s="69">
        <f t="shared" si="16"/>
        <v>74400</v>
      </c>
      <c r="P82" s="17">
        <f t="shared" si="14"/>
        <v>30120800</v>
      </c>
      <c r="Q82" s="36"/>
    </row>
    <row r="83" spans="4:18" ht="33.75" customHeight="1">
      <c r="D83" s="73" t="s">
        <v>9</v>
      </c>
      <c r="E83" s="73"/>
      <c r="F83" s="74"/>
      <c r="G83" s="73"/>
      <c r="H83" s="73" t="s">
        <v>15</v>
      </c>
      <c r="I83" s="73"/>
      <c r="J83" s="102" t="s">
        <v>57</v>
      </c>
      <c r="K83" s="102"/>
      <c r="L83" s="103"/>
      <c r="M83" s="103"/>
      <c r="N83" s="103"/>
      <c r="O83" s="85"/>
      <c r="Q83" s="27"/>
      <c r="R83" s="27"/>
    </row>
    <row r="84" spans="4:14" ht="15.75">
      <c r="D84" s="1"/>
      <c r="E84" s="75"/>
      <c r="F84" s="1"/>
      <c r="G84" s="1"/>
      <c r="H84" s="1"/>
      <c r="I84" s="1"/>
      <c r="J84" s="1"/>
      <c r="K84" s="1"/>
      <c r="L84" s="1"/>
      <c r="M84" s="1"/>
      <c r="N84" s="1"/>
    </row>
    <row r="85" spans="5:17" ht="18.75">
      <c r="E85" s="79">
        <v>90610084</v>
      </c>
      <c r="F85" s="79">
        <v>90438564</v>
      </c>
      <c r="G85" s="79">
        <v>53304078</v>
      </c>
      <c r="H85" s="79">
        <v>6696305</v>
      </c>
      <c r="I85" s="79">
        <v>0</v>
      </c>
      <c r="J85" s="79">
        <v>1634636</v>
      </c>
      <c r="K85" s="79">
        <v>445876</v>
      </c>
      <c r="L85" s="79">
        <v>1188760</v>
      </c>
      <c r="M85" s="79">
        <v>0</v>
      </c>
      <c r="N85" s="79">
        <v>0</v>
      </c>
      <c r="O85" s="79">
        <v>445876</v>
      </c>
      <c r="P85" s="78">
        <v>92244720</v>
      </c>
      <c r="Q85" s="78"/>
    </row>
    <row r="86" spans="4:17" ht="18.75">
      <c r="D86" s="85"/>
      <c r="E86" s="79">
        <v>30037928</v>
      </c>
      <c r="F86" s="79">
        <v>30037928</v>
      </c>
      <c r="G86" s="79">
        <v>22883804</v>
      </c>
      <c r="H86" s="79">
        <v>0</v>
      </c>
      <c r="I86" s="79">
        <v>0</v>
      </c>
      <c r="J86" s="79">
        <v>90876</v>
      </c>
      <c r="K86" s="79">
        <v>90876</v>
      </c>
      <c r="L86" s="79">
        <v>0</v>
      </c>
      <c r="M86" s="79">
        <v>0</v>
      </c>
      <c r="N86" s="79">
        <v>0</v>
      </c>
      <c r="O86" s="79">
        <v>90876</v>
      </c>
      <c r="P86" s="78">
        <v>30128804</v>
      </c>
      <c r="Q86" s="77"/>
    </row>
    <row r="87" spans="5:17" ht="18.75">
      <c r="E87" s="79"/>
      <c r="F87" s="79"/>
      <c r="G87" s="79"/>
      <c r="H87" s="76"/>
      <c r="I87" s="76"/>
      <c r="J87" s="79"/>
      <c r="K87" s="79"/>
      <c r="L87" s="76"/>
      <c r="M87" s="76"/>
      <c r="N87" s="76"/>
      <c r="O87" s="79"/>
      <c r="P87" s="78"/>
      <c r="Q87" s="77"/>
    </row>
    <row r="88" spans="5:16" ht="12.75">
      <c r="E88" s="85">
        <f>E81-E85</f>
        <v>697900</v>
      </c>
      <c r="F88" s="85">
        <f aca="true" t="shared" si="17" ref="F88:P88">F81-F85</f>
        <v>707900</v>
      </c>
      <c r="G88" s="85">
        <f t="shared" si="17"/>
        <v>6941</v>
      </c>
      <c r="H88" s="85">
        <f t="shared" si="17"/>
        <v>0</v>
      </c>
      <c r="I88" s="85">
        <f t="shared" si="17"/>
        <v>0</v>
      </c>
      <c r="J88" s="85">
        <f t="shared" si="17"/>
        <v>179820</v>
      </c>
      <c r="K88" s="85">
        <f t="shared" si="17"/>
        <v>179820</v>
      </c>
      <c r="L88" s="85">
        <f t="shared" si="17"/>
        <v>0</v>
      </c>
      <c r="M88" s="85">
        <f t="shared" si="17"/>
        <v>0</v>
      </c>
      <c r="N88" s="85">
        <f t="shared" si="17"/>
        <v>0</v>
      </c>
      <c r="O88" s="85">
        <f t="shared" si="17"/>
        <v>179820</v>
      </c>
      <c r="P88" s="85">
        <f t="shared" si="17"/>
        <v>877720</v>
      </c>
    </row>
    <row r="89" spans="5:16" ht="12.75">
      <c r="E89" s="85">
        <f>E82-E86</f>
        <v>8472</v>
      </c>
      <c r="F89" s="85">
        <f aca="true" t="shared" si="18" ref="F89:P89">F82-F86</f>
        <v>8472</v>
      </c>
      <c r="G89" s="85">
        <f t="shared" si="18"/>
        <v>6941</v>
      </c>
      <c r="H89" s="85">
        <f t="shared" si="18"/>
        <v>0</v>
      </c>
      <c r="I89" s="85">
        <f t="shared" si="18"/>
        <v>0</v>
      </c>
      <c r="J89" s="85">
        <f t="shared" si="18"/>
        <v>-16476</v>
      </c>
      <c r="K89" s="85">
        <f t="shared" si="18"/>
        <v>-16476</v>
      </c>
      <c r="L89" s="85">
        <f t="shared" si="18"/>
        <v>0</v>
      </c>
      <c r="M89" s="85">
        <f t="shared" si="18"/>
        <v>0</v>
      </c>
      <c r="N89" s="85">
        <f t="shared" si="18"/>
        <v>0</v>
      </c>
      <c r="O89" s="85">
        <f t="shared" si="18"/>
        <v>-16476</v>
      </c>
      <c r="P89" s="85">
        <f t="shared" si="18"/>
        <v>-8004</v>
      </c>
    </row>
    <row r="90" spans="5:17" ht="12.75"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27"/>
    </row>
    <row r="91" spans="5:16" ht="12.75"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</row>
    <row r="94" ht="12.75">
      <c r="P94" s="27"/>
    </row>
  </sheetData>
  <sheetProtection/>
  <mergeCells count="30">
    <mergeCell ref="N2:Q2"/>
    <mergeCell ref="B4:O4"/>
    <mergeCell ref="P7:P10"/>
    <mergeCell ref="H9:H10"/>
    <mergeCell ref="M9:M10"/>
    <mergeCell ref="N9:N10"/>
    <mergeCell ref="K8:K10"/>
    <mergeCell ref="N3:Q3"/>
    <mergeCell ref="A5:B5"/>
    <mergeCell ref="A6:B6"/>
    <mergeCell ref="J83:N83"/>
    <mergeCell ref="C75:C76"/>
    <mergeCell ref="B75:B76"/>
    <mergeCell ref="Q7:Q10"/>
    <mergeCell ref="E8:E10"/>
    <mergeCell ref="F8:F10"/>
    <mergeCell ref="G8:H8"/>
    <mergeCell ref="I8:I10"/>
    <mergeCell ref="J8:J10"/>
    <mergeCell ref="O8:O10"/>
    <mergeCell ref="A75:A76"/>
    <mergeCell ref="G9:G10"/>
    <mergeCell ref="M8:N8"/>
    <mergeCell ref="L8:L10"/>
    <mergeCell ref="D7:D10"/>
    <mergeCell ref="A7:A10"/>
    <mergeCell ref="E7:I7"/>
    <mergeCell ref="J7:O7"/>
    <mergeCell ref="B7:B10"/>
    <mergeCell ref="C7:C10"/>
  </mergeCells>
  <printOptions horizontalCentered="1"/>
  <pageMargins left="0.1968503937007874" right="0.1968503937007874" top="0.2362204724409449" bottom="0.1968503937007874" header="0.15748031496062992" footer="0.15748031496062992"/>
  <pageSetup fitToHeight="1" fitToWidth="1" horizontalDpi="600" verticalDpi="600" orientation="landscape" paperSize="9" scale="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 Windows</cp:lastModifiedBy>
  <cp:lastPrinted>2020-05-13T12:13:32Z</cp:lastPrinted>
  <dcterms:created xsi:type="dcterms:W3CDTF">2014-01-17T10:52:16Z</dcterms:created>
  <dcterms:modified xsi:type="dcterms:W3CDTF">2020-05-15T10:29:36Z</dcterms:modified>
  <cp:category/>
  <cp:version/>
  <cp:contentType/>
  <cp:contentStatus/>
</cp:coreProperties>
</file>